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75" tabRatio="715" activeTab="0"/>
  </bookViews>
  <sheets>
    <sheet name="高炉スラグ使用量 推移" sheetId="1" r:id="rId1"/>
    <sheet name="製鋼スラグ使用量 推移 " sheetId="2" r:id="rId2"/>
    <sheet name="転炉スラグ使用量　推移" sheetId="3" r:id="rId3"/>
    <sheet name="電気炉スラグ使用量　推移" sheetId="4" r:id="rId4"/>
  </sheets>
  <definedNames>
    <definedName name="_xlfn.RTD" hidden="1">#NAME?</definedName>
    <definedName name="_xlnm.Print_Area" localSheetId="0">'高炉スラグ使用量 推移'!$A$1:$T$28</definedName>
    <definedName name="_xlnm.Print_Area" localSheetId="1">'製鋼スラグ使用量 推移 '!$A$1:$T$28</definedName>
    <definedName name="_xlnm.Print_Area" localSheetId="2">'転炉スラグ使用量　推移'!$A$1:$T$30</definedName>
    <definedName name="_xlnm.Print_Area" localSheetId="3">'電気炉スラグ使用量　推移'!$A$1:$T$30</definedName>
  </definedNames>
  <calcPr fullCalcOnLoad="1"/>
</workbook>
</file>

<file path=xl/sharedStrings.xml><?xml version="1.0" encoding="utf-8"?>
<sst xmlns="http://schemas.openxmlformats.org/spreadsheetml/2006/main" count="118" uniqueCount="53">
  <si>
    <t>道路</t>
  </si>
  <si>
    <t>地盤改良材</t>
  </si>
  <si>
    <t>土木</t>
  </si>
  <si>
    <t>他利用</t>
  </si>
  <si>
    <t>埋立等</t>
  </si>
  <si>
    <t>ｺﾝｸﾘｰﾄ骨材</t>
  </si>
  <si>
    <t>計</t>
  </si>
  <si>
    <t>埋立等</t>
  </si>
  <si>
    <t>地盤改良材</t>
  </si>
  <si>
    <t>加工用原料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</si>
  <si>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</si>
  <si>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</si>
  <si>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</si>
  <si>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</si>
  <si>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</si>
  <si>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</si>
  <si>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</si>
  <si>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</si>
  <si>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</si>
  <si>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再使用</t>
  </si>
  <si>
    <t>道路</t>
  </si>
  <si>
    <t>土木</t>
  </si>
  <si>
    <t>セメント</t>
  </si>
  <si>
    <t>他利用</t>
  </si>
  <si>
    <t>電気炉スラグ使用内訳推移</t>
  </si>
  <si>
    <t>H18</t>
  </si>
  <si>
    <t>H19</t>
  </si>
  <si>
    <t>H20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</si>
  <si>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</si>
  <si>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</si>
  <si>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</si>
  <si>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</si>
  <si>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</si>
  <si>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</si>
  <si>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</si>
  <si>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</si>
  <si>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</si>
  <si>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高炉スラグ使用内訳推移</t>
  </si>
  <si>
    <t>H21</t>
  </si>
  <si>
    <t>セメント</t>
  </si>
  <si>
    <t>製鋼ｽﾗｸﾞ使用内訳推移</t>
  </si>
  <si>
    <t>再利用</t>
  </si>
  <si>
    <t>加工用原料</t>
  </si>
  <si>
    <t>転炉ｽﾗｸﾞ使用内訳推移</t>
  </si>
  <si>
    <t>H22</t>
  </si>
  <si>
    <t>H22</t>
  </si>
  <si>
    <t>H23</t>
  </si>
  <si>
    <t>H23</t>
  </si>
  <si>
    <t>H24</t>
  </si>
  <si>
    <t>H25</t>
  </si>
  <si>
    <t>H26</t>
  </si>
  <si>
    <t>（単位：千トン）</t>
  </si>
  <si>
    <t>H27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</si>
</sst>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0.0%"/>
    <numFmt numFmtId="183" formatCode="0_);[Red]\(0\)"/>
    <numFmt numFmtId="184" formatCode="#,##0.0_);[Red]\(#,##0.0\)"/>
    <numFmt numFmtId="185" formatCode="0_ "/>
    <numFmt numFmtId="186" formatCode="0.0_ "/>
    <numFmt numFmtId="187" formatCode="0;&quot;△ &quot;0"/>
    <numFmt numFmtId="188" formatCode="0.0;&quot;△ &quot;0.0"/>
    <numFmt numFmtId="189" formatCode="#,##0;&quot;△ &quot;#,##0"/>
    <numFmt numFmtId="190" formatCode="#,##0.0_ "/>
    <numFmt numFmtId="191" formatCode="#,##0_);\(#,##0\)"/>
    <numFmt numFmtId="192" formatCode="0.0_);\(0.0\)"/>
    <numFmt numFmtId="193" formatCode="0_);\(0\)"/>
    <numFmt numFmtId="194" formatCode="0.0_);[Red]\(0.0\)"/>
    <numFmt numFmtId="195" formatCode="#,##0.0_);\(#,##0.0\)"/>
    <numFmt numFmtId="196" formatCode="#,##0.0;[Red]#,##0.0"/>
    <numFmt numFmtId="197" formatCode="#,##0.0;&quot;△ &quot;#,##0.0"/>
    <numFmt numFmtId="198" formatCode="#,##0.00;&quot;△ &quot;#,##0.00"/>
    <numFmt numFmtId="199" formatCode="0.00_ "/>
    <numFmt numFmtId="200" formatCode="#,##0.0"/>
    <numFmt numFmtId="201" formatCode="0;&quot;▲ &quot;0"/>
    <numFmt numFmtId="202" formatCode="0.0;&quot;▲ &quot;0.0"/>
    <numFmt numFmtId="203" formatCode="#,##0;&quot;▲ &quot;#,##0"/>
    <numFmt numFmtId="204" formatCode="#,##0.0;&quot;▲ &quot;#,##0.0"/>
    <numFmt numFmtId="205" formatCode="\(0.0\)"/>
    <numFmt numFmtId="206" formatCode="#,##0.000"/>
    <numFmt numFmtId="207" formatCode="#,##0.0000"/>
    <numFmt numFmtId="208" formatCode="#,##0.00_);[Red]\(#,##0.00\)"/>
    <numFmt numFmtId="209" formatCode="#,##0.000_);[Red]\(#,##0.000\)"/>
    <numFmt numFmtId="210" formatCode="#,##0.0000_);[Red]\(#,##0.0000\)"/>
    <numFmt numFmtId="211" formatCode="#,##0.00_ "/>
    <numFmt numFmtId="212" formatCode="#,##0.000_ "/>
    <numFmt numFmtId="213" formatCode="0.00_);[Red]\(0.00\)"/>
    <numFmt numFmtId="214" formatCode="#,##0.000;&quot;△ &quot;#,##0.000"/>
    <numFmt numFmtId="215" formatCode="#,##0.0000;&quot;△ &quot;#,##0.0000"/>
    <numFmt numFmtId="216" formatCode="0;_琀"/>
    <numFmt numFmtId="217" formatCode="0;_鐀"/>
    <numFmt numFmtId="218" formatCode="0.000_ "/>
    <numFmt numFmtId="219" formatCode="yyyy&quot;年&quot;mm&quot;月&quot;"/>
    <numFmt numFmtId="220" formatCode="0.0"/>
    <numFmt numFmtId="221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12"/>
      <name val="ＭＳ Ｐ明朝"/>
      <family val="1"/>
    </font>
    <font>
      <sz val="6"/>
      <name val="Osaka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10.75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明朝"/>
      <family val="1"/>
    </font>
    <font>
      <sz val="9.75"/>
      <color indexed="8"/>
      <name val="ＭＳ 明朝"/>
      <family val="1"/>
    </font>
    <font>
      <sz val="11.75"/>
      <color indexed="8"/>
      <name val="ＭＳ 明朝"/>
      <family val="1"/>
    </font>
    <font>
      <sz val="9.25"/>
      <color indexed="8"/>
      <name val="ＭＳ 明朝"/>
      <family val="1"/>
    </font>
    <font>
      <sz val="11.25"/>
      <color indexed="8"/>
      <name val="ＭＳ 明朝"/>
      <family val="1"/>
    </font>
    <font>
      <sz val="10.25"/>
      <color indexed="8"/>
      <name val="ＭＳ 明朝"/>
      <family val="1"/>
    </font>
    <font>
      <sz val="9.5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180" fontId="5" fillId="0" borderId="0" xfId="63" applyNumberFormat="1" applyFont="1">
      <alignment/>
      <protection/>
    </xf>
    <xf numFmtId="0" fontId="5" fillId="0" borderId="0" xfId="63" applyFont="1">
      <alignment/>
      <protection/>
    </xf>
    <xf numFmtId="181" fontId="5" fillId="0" borderId="0" xfId="63" applyNumberFormat="1" applyFont="1">
      <alignment/>
      <protection/>
    </xf>
    <xf numFmtId="0" fontId="7" fillId="0" borderId="0" xfId="63" applyFont="1" applyBorder="1" applyAlignment="1">
      <alignment vertical="center"/>
      <protection/>
    </xf>
    <xf numFmtId="212" fontId="5" fillId="0" borderId="0" xfId="63" applyNumberFormat="1" applyFont="1">
      <alignment/>
      <protection/>
    </xf>
    <xf numFmtId="181" fontId="5" fillId="0" borderId="0" xfId="63" applyNumberFormat="1" applyFont="1" applyFill="1">
      <alignment/>
      <protection/>
    </xf>
    <xf numFmtId="181" fontId="27" fillId="0" borderId="0" xfId="63" applyNumberFormat="1" applyFont="1">
      <alignment/>
      <protection/>
    </xf>
    <xf numFmtId="0" fontId="26" fillId="0" borderId="0" xfId="63" applyFont="1">
      <alignment/>
      <protection/>
    </xf>
    <xf numFmtId="181" fontId="5" fillId="0" borderId="0" xfId="63" applyNumberFormat="1" applyFont="1" applyFill="1" applyBorder="1">
      <alignment/>
      <protection/>
    </xf>
    <xf numFmtId="180" fontId="5" fillId="0" borderId="0" xfId="63" applyNumberFormat="1" applyFont="1" applyFill="1">
      <alignment/>
      <protection/>
    </xf>
    <xf numFmtId="180" fontId="5" fillId="0" borderId="0" xfId="63" applyNumberFormat="1" applyFont="1" applyAlignment="1">
      <alignment horizontal="center"/>
      <protection/>
    </xf>
    <xf numFmtId="0" fontId="5" fillId="0" borderId="0" xfId="63" applyFont="1" applyAlignment="1">
      <alignment horizontal="center" vertical="center"/>
      <protection/>
    </xf>
    <xf numFmtId="0" fontId="5" fillId="0" borderId="0" xfId="63" applyFont="1" applyAlignment="1">
      <alignment horizontal="center"/>
      <protection/>
    </xf>
    <xf numFmtId="0" fontId="5" fillId="0" borderId="0" xfId="63" applyFont="1" applyFill="1" applyAlignment="1">
      <alignment horizontal="center" vertical="center"/>
      <protection/>
    </xf>
    <xf numFmtId="0" fontId="40" fillId="0" borderId="0" xfId="63" applyFont="1">
      <alignment/>
      <protection/>
    </xf>
    <xf numFmtId="180" fontId="5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181" fontId="5" fillId="0" borderId="0" xfId="63" applyNumberFormat="1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180" fontId="5" fillId="0" borderId="0" xfId="62" applyNumberFormat="1" applyFont="1" applyAlignment="1">
      <alignment horizontal="center" vertical="center"/>
      <protection/>
    </xf>
    <xf numFmtId="180" fontId="5" fillId="0" borderId="0" xfId="62" applyNumberFormat="1" applyFont="1" applyFill="1" applyAlignment="1">
      <alignment horizontal="center" vertical="center"/>
      <protection/>
    </xf>
    <xf numFmtId="180" fontId="5" fillId="0" borderId="0" xfId="62" applyNumberFormat="1" applyFont="1" applyFill="1" applyAlignment="1">
      <alignment vertical="center"/>
      <protection/>
    </xf>
    <xf numFmtId="38" fontId="5" fillId="0" borderId="0" xfId="49" applyFont="1" applyAlignment="1">
      <alignment vertical="center"/>
    </xf>
    <xf numFmtId="180" fontId="5" fillId="0" borderId="0" xfId="62" applyNumberFormat="1" applyFont="1" applyFill="1" applyBorder="1" applyAlignment="1">
      <alignment vertical="center"/>
      <protection/>
    </xf>
    <xf numFmtId="182" fontId="5" fillId="0" borderId="0" xfId="62" applyNumberFormat="1" applyFont="1" applyFill="1" applyAlignment="1">
      <alignment vertical="center"/>
      <protection/>
    </xf>
    <xf numFmtId="221" fontId="5" fillId="0" borderId="0" xfId="49" applyNumberFormat="1" applyFont="1" applyAlignment="1">
      <alignment vertical="center"/>
    </xf>
    <xf numFmtId="221" fontId="5" fillId="0" borderId="0" xfId="49" applyNumberFormat="1" applyFont="1" applyFill="1" applyBorder="1" applyAlignment="1">
      <alignment vertical="center"/>
    </xf>
    <xf numFmtId="180" fontId="5" fillId="0" borderId="0" xfId="63" applyNumberFormat="1" applyFont="1" applyAlignment="1">
      <alignment horizontal="center" vertical="center"/>
      <protection/>
    </xf>
    <xf numFmtId="180" fontId="5" fillId="0" borderId="0" xfId="49" applyNumberFormat="1" applyFont="1" applyAlignment="1">
      <alignment/>
    </xf>
    <xf numFmtId="180" fontId="5" fillId="0" borderId="0" xfId="49" applyNumberFormat="1" applyFont="1" applyFill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2高炉スラグ図" xfId="62"/>
    <cellStyle name="標準_03製鋼スラグ図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17.png" /><Relationship Id="rId3" Type="http://schemas.openxmlformats.org/officeDocument/2006/relationships/image" Target="../media/image18.png" /><Relationship Id="rId4" Type="http://schemas.openxmlformats.org/officeDocument/2006/relationships/image" Target="../media/image19.png" /><Relationship Id="rId5" Type="http://schemas.openxmlformats.org/officeDocument/2006/relationships/image" Target="../media/image20.png" /><Relationship Id="rId6" Type="http://schemas.openxmlformats.org/officeDocument/2006/relationships/image" Target="../media/image21.png" /><Relationship Id="rId7" Type="http://schemas.openxmlformats.org/officeDocument/2006/relationships/image" Target="../media/image22.png" /><Relationship Id="rId8" Type="http://schemas.openxmlformats.org/officeDocument/2006/relationships/image" Target="../media/image23.png" /><Relationship Id="rId9" Type="http://schemas.openxmlformats.org/officeDocument/2006/relationships/image" Target="../media/image24.png" /><Relationship Id="rId10" Type="http://schemas.openxmlformats.org/officeDocument/2006/relationships/image" Target="../media/image2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26.png" /><Relationship Id="rId3" Type="http://schemas.openxmlformats.org/officeDocument/2006/relationships/image" Target="../media/image27.png" /><Relationship Id="rId4" Type="http://schemas.openxmlformats.org/officeDocument/2006/relationships/image" Target="../media/image28.png" /><Relationship Id="rId5" Type="http://schemas.openxmlformats.org/officeDocument/2006/relationships/image" Target="../media/image29.png" /><Relationship Id="rId6" Type="http://schemas.openxmlformats.org/officeDocument/2006/relationships/image" Target="../media/image30.png" /><Relationship Id="rId7" Type="http://schemas.openxmlformats.org/officeDocument/2006/relationships/image" Target="../media/image31.png" /><Relationship Id="rId8" Type="http://schemas.openxmlformats.org/officeDocument/2006/relationships/image" Target="../media/image32.png" /><Relationship Id="rId9" Type="http://schemas.openxmlformats.org/officeDocument/2006/relationships/image" Target="../media/image33.png" /><Relationship Id="rId10" Type="http://schemas.openxmlformats.org/officeDocument/2006/relationships/image" Target="../media/image3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535"/>
          <c:w val="0.5235"/>
          <c:h val="0.89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推移'!$J$8:$T$8</c:f>
              <c:numCache/>
            </c:numRef>
          </c:val>
        </c:ser>
        <c:ser>
          <c:idx val="5"/>
          <c:order val="5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推移'!$J$9:$T$9</c:f>
              <c:numCache/>
            </c:numRef>
          </c:val>
        </c:ser>
        <c:ser>
          <c:idx val="6"/>
          <c:order val="6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'高炉スラグ使用量 推移'!$J$3:$T$3</c:f>
              <c:strCache/>
            </c:strRef>
          </c:cat>
          <c:val>
            <c:numRef>
              <c:f>'高炉スラグ使用量 推移'!$J$10:$T$10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5220461"/>
        <c:axId val="2766422"/>
      </c:bar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05"/>
          <c:w val="0.62375"/>
          <c:h val="0.918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'!$J$8:$T$8</c:f>
              <c:numCache/>
            </c:numRef>
          </c:val>
        </c:ser>
        <c:ser>
          <c:idx val="13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'!$J$9:$T$9</c:f>
              <c:numCache/>
            </c:numRef>
          </c:val>
        </c:ser>
        <c:ser>
          <c:idx val="5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'製鋼スラグ使用量 推移 '!$J$3:$T$3</c:f>
              <c:strCache/>
            </c:strRef>
          </c:cat>
          <c:val>
            <c:numRef>
              <c:f>'製鋼スラグ使用量 推移 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4897799"/>
        <c:axId val="22753600"/>
      </c:bar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775"/>
          <c:w val="0.62875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推移'!$J$8:$T$8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推移'!$J$9:$T$9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'転炉スラグ使用量　推移'!$J$3:$T$3</c:f>
              <c:strCache/>
            </c:strRef>
          </c:cat>
          <c:val>
            <c:numRef>
              <c:f>'転炉スラグ使用量　推移'!$J$11:$T$11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455809"/>
        <c:axId val="31102282"/>
      </c:barChart>
      <c:catAx>
        <c:axId val="34558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58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6"/>
          <c:w val="0.61875"/>
          <c:h val="0.9255"/>
        </c:manualLayout>
      </c:layout>
      <c:barChart>
        <c:barDir val="col"/>
        <c:grouping val="stack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推移'!$J$4:$T$4</c:f>
              <c:numCache/>
            </c:numRef>
          </c:val>
        </c:ser>
        <c:ser>
          <c:idx val="1"/>
          <c:order val="1"/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推移'!$J$5:$T$5</c:f>
              <c:numCache/>
            </c:numRef>
          </c:val>
        </c:ser>
        <c:ser>
          <c:idx val="2"/>
          <c:order val="2"/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推移'!$J$6:$T$6</c:f>
              <c:numCache/>
            </c:numRef>
          </c:val>
        </c:ser>
        <c:ser>
          <c:idx val="3"/>
          <c:order val="3"/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推移'!$J$7:$T$7</c:f>
              <c:numCache/>
            </c:numRef>
          </c:val>
        </c:ser>
        <c:ser>
          <c:idx val="4"/>
          <c:order val="4"/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推移'!$J$8:$T$8</c:f>
              <c:numCache/>
            </c:numRef>
          </c:val>
        </c:ser>
        <c:ser>
          <c:idx val="5"/>
          <c:order val="5"/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推移'!$J$9:$T$9</c:f>
              <c:numCache/>
            </c:numRef>
          </c:val>
        </c:ser>
        <c:ser>
          <c:idx val="6"/>
          <c:order val="6"/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推移'!$J$10:$T$10</c:f>
              <c:numCache/>
            </c:numRef>
          </c:val>
        </c:ser>
        <c:ser>
          <c:idx val="7"/>
          <c:order val="7"/>
          <c:spPr>
            <a:blipFill>
              <a:blip r:embed="rId10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'電気炉スラグ使用量　推移'!$J$3:$T$3</c:f>
              <c:strCache/>
            </c:strRef>
          </c:cat>
          <c:val>
            <c:numRef>
              <c:f>'電気炉スラグ使用量　推移'!$J$11:$T$11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1485083"/>
        <c:axId val="36256884"/>
      </c:barChart>
      <c:catAx>
        <c:axId val="11485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0.87625</cdr:y>
    </cdr:from>
    <cdr:to>
      <cdr:x>0.10125</cdr:x>
      <cdr:y>0.9425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2171700"/>
          <a:ext cx="4572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0.0565</cdr:x>
      <cdr:y>0.0075</cdr:y>
    </cdr:from>
    <cdr:to>
      <cdr:x>0.222</cdr:x>
      <cdr:y>0.1185</cdr:y>
    </cdr:to>
    <cdr:sp>
      <cdr:nvSpPr>
        <cdr:cNvPr id="2" name="Text Box 2"/>
        <cdr:cNvSpPr txBox="1">
          <a:spLocks noChangeArrowheads="1"/>
        </cdr:cNvSpPr>
      </cdr:nvSpPr>
      <cdr:spPr>
        <a:xfrm>
          <a:off x="428625" y="9525"/>
          <a:ext cx="1276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0.57675</cdr:x>
      <cdr:y>0.16475</cdr:y>
    </cdr:from>
    <cdr:to>
      <cdr:x>0.93925</cdr:x>
      <cdr:y>1</cdr:y>
    </cdr:to>
    <cdr:grpSp>
      <cdr:nvGrpSpPr>
        <cdr:cNvPr id="3" name="Group 16"/>
        <cdr:cNvGrpSpPr>
          <a:grpSpLocks/>
        </cdr:cNvGrpSpPr>
      </cdr:nvGrpSpPr>
      <cdr:grpSpPr>
        <a:xfrm>
          <a:off x="4448175" y="400050"/>
          <a:ext cx="2800350" cy="2114550"/>
          <a:chOff x="4358366" y="352161"/>
          <a:chExt cx="2767610" cy="2114814"/>
        </a:xfrm>
        <a:solidFill>
          <a:srgbClr val="FFFFFF"/>
        </a:solidFill>
      </cdr:grpSpPr>
      <cdr:sp>
        <cdr:nvSpPr>
          <cdr:cNvPr id="4" name="Rectangle 3"/>
          <cdr:cNvSpPr>
            <a:spLocks/>
          </cdr:cNvSpPr>
        </cdr:nvSpPr>
        <cdr:spPr>
          <a:xfrm>
            <a:off x="4358366" y="301935"/>
            <a:ext cx="2618851" cy="2400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他利用：肥料・土壌改良材、建築用等</a:t>
            </a:r>
          </a:p>
        </cdr:txBody>
      </cdr:sp>
      <cdr:sp>
        <cdr:nvSpPr>
          <cdr:cNvPr id="5" name="Rectangle 4"/>
          <cdr:cNvSpPr>
            <a:spLocks/>
          </cdr:cNvSpPr>
        </cdr:nvSpPr>
        <cdr:spPr>
          <a:xfrm>
            <a:off x="4358366" y="585848"/>
            <a:ext cx="2618851" cy="2717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コンクリート骨材：細骨材、粗骨材</a:t>
            </a:r>
          </a:p>
        </cdr:txBody>
      </cdr:sp>
      <cdr:sp>
        <cdr:nvSpPr>
          <cdr:cNvPr id="6" name="Rectangle 5"/>
          <cdr:cNvSpPr>
            <a:spLocks/>
          </cdr:cNvSpPr>
        </cdr:nvSpPr>
        <cdr:spPr>
          <a:xfrm>
            <a:off x="4358366" y="857602"/>
            <a:ext cx="2763459" cy="56412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セメント：クリンカ原料、高炉セメント、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混合材、普通ボルト増量材、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          </a:t>
            </a:r>
            <a:r>
              <a:rPr lang="en-US" cap="none" sz="975" b="0" i="0" u="none" baseline="0">
                <a:solidFill>
                  <a:srgbClr val="000000"/>
                </a:solidFill>
              </a:rPr>
              <a:t>コンクリート混和材</a:t>
            </a:r>
          </a:p>
        </cdr:txBody>
      </cdr:sp>
      <cdr:sp>
        <cdr:nvSpPr>
          <cdr:cNvPr id="7" name="Rectangle 6"/>
          <cdr:cNvSpPr>
            <a:spLocks/>
          </cdr:cNvSpPr>
        </cdr:nvSpPr>
        <cdr:spPr>
          <a:xfrm>
            <a:off x="4358366" y="1402695"/>
            <a:ext cx="2618851" cy="182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8" name="Rectangle 7"/>
          <cdr:cNvSpPr>
            <a:spLocks/>
          </cdr:cNvSpPr>
        </cdr:nvSpPr>
        <cdr:spPr>
          <a:xfrm>
            <a:off x="4358366" y="1630037"/>
            <a:ext cx="2614700" cy="17130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9" name="Rectangle 8"/>
          <cdr:cNvSpPr>
            <a:spLocks/>
          </cdr:cNvSpPr>
        </cdr:nvSpPr>
        <cdr:spPr>
          <a:xfrm>
            <a:off x="4358366" y="1871655"/>
            <a:ext cx="2618851" cy="1739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0" name="Rectangle 9"/>
          <cdr:cNvSpPr>
            <a:spLocks/>
          </cdr:cNvSpPr>
        </cdr:nvSpPr>
        <cdr:spPr>
          <a:xfrm>
            <a:off x="4358366" y="2217956"/>
            <a:ext cx="1867445" cy="1977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75" b="0" i="0" u="none" baseline="0">
                <a:solidFill>
                  <a:srgbClr val="000000"/>
                </a:solidFill>
              </a:rPr>
              <a:t>注：使用量とは総出荷量</a:t>
            </a:r>
          </a:p>
        </cdr:txBody>
      </cdr:sp>
    </cdr:grpSp>
  </cdr:relSizeAnchor>
  <cdr:relSizeAnchor xmlns:cdr="http://schemas.openxmlformats.org/drawingml/2006/chartDrawing">
    <cdr:from>
      <cdr:x>0.52025</cdr:x>
      <cdr:y>0.1775</cdr:y>
    </cdr:from>
    <cdr:to>
      <cdr:x>0.57125</cdr:x>
      <cdr:y>0.2245</cdr:y>
    </cdr:to>
    <cdr:sp>
      <cdr:nvSpPr>
        <cdr:cNvPr id="11" name="Line 10"/>
        <cdr:cNvSpPr>
          <a:spLocks/>
        </cdr:cNvSpPr>
      </cdr:nvSpPr>
      <cdr:spPr>
        <a:xfrm flipH="1">
          <a:off x="4010025" y="438150"/>
          <a:ext cx="390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0.2655</cdr:y>
    </cdr:from>
    <cdr:to>
      <cdr:x>0.572</cdr:x>
      <cdr:y>0.2945</cdr:y>
    </cdr:to>
    <cdr:sp>
      <cdr:nvSpPr>
        <cdr:cNvPr id="12" name="Line 11"/>
        <cdr:cNvSpPr>
          <a:spLocks/>
        </cdr:cNvSpPr>
      </cdr:nvSpPr>
      <cdr:spPr>
        <a:xfrm flipH="1" flipV="1">
          <a:off x="4010025" y="657225"/>
          <a:ext cx="4000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0.52025</cdr:x>
      <cdr:y>0.4085</cdr:y>
    </cdr:from>
    <cdr:to>
      <cdr:x>0.572</cdr:x>
      <cdr:y>0.42275</cdr:y>
    </cdr:to>
    <cdr:sp>
      <cdr:nvSpPr>
        <cdr:cNvPr id="13" name="Line 12"/>
        <cdr:cNvSpPr>
          <a:spLocks/>
        </cdr:cNvSpPr>
      </cdr:nvSpPr>
      <cdr:spPr>
        <a:xfrm flipH="1">
          <a:off x="4010025" y="1009650"/>
          <a:ext cx="4000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0.52075</cdr:x>
      <cdr:y>0.63575</cdr:y>
    </cdr:from>
    <cdr:to>
      <cdr:x>0.57175</cdr:x>
      <cdr:y>0.738</cdr:y>
    </cdr:to>
    <cdr:sp>
      <cdr:nvSpPr>
        <cdr:cNvPr id="14" name="Line 13"/>
        <cdr:cNvSpPr>
          <a:spLocks/>
        </cdr:cNvSpPr>
      </cdr:nvSpPr>
      <cdr:spPr>
        <a:xfrm flipH="1">
          <a:off x="4010025" y="1571625"/>
          <a:ext cx="390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0.711</cdr:y>
    </cdr:from>
    <cdr:to>
      <cdr:x>0.57025</cdr:x>
      <cdr:y>0.74675</cdr:y>
    </cdr:to>
    <cdr:sp>
      <cdr:nvSpPr>
        <cdr:cNvPr id="15" name="Line 14"/>
        <cdr:cNvSpPr>
          <a:spLocks/>
        </cdr:cNvSpPr>
      </cdr:nvSpPr>
      <cdr:spPr>
        <a:xfrm flipH="1">
          <a:off x="3990975" y="1762125"/>
          <a:ext cx="4000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0.5185</cdr:x>
      <cdr:y>0.78175</cdr:y>
    </cdr:from>
    <cdr:to>
      <cdr:x>0.574</cdr:x>
      <cdr:y>0.81475</cdr:y>
    </cdr:to>
    <cdr:sp>
      <cdr:nvSpPr>
        <cdr:cNvPr id="16" name="Line 15"/>
        <cdr:cNvSpPr>
          <a:spLocks/>
        </cdr:cNvSpPr>
      </cdr:nvSpPr>
      <cdr:spPr>
        <a:xfrm flipH="1" flipV="1">
          <a:off x="3990975" y="1943100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13</xdr:row>
      <xdr:rowOff>85725</xdr:rowOff>
    </xdr:from>
    <xdr:to>
      <xdr:col>14</xdr:col>
      <xdr:colOff>304800</xdr:colOff>
      <xdr:row>27</xdr:row>
      <xdr:rowOff>104775</xdr:rowOff>
    </xdr:to>
    <xdr:graphicFrame>
      <xdr:nvGraphicFramePr>
        <xdr:cNvPr id="1" name="Chart 5"/>
        <xdr:cNvGraphicFramePr/>
      </xdr:nvGraphicFramePr>
      <xdr:xfrm>
        <a:off x="1333500" y="2428875"/>
        <a:ext cx="7715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14</xdr:row>
      <xdr:rowOff>47625</xdr:rowOff>
    </xdr:from>
    <xdr:to>
      <xdr:col>4</xdr:col>
      <xdr:colOff>342900</xdr:colOff>
      <xdr:row>15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2362200" y="2562225"/>
          <a:ext cx="9144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</a:rPr>
            <a:t>高炉スラグ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0.91075</cdr:y>
    </cdr:from>
    <cdr:to>
      <cdr:x>0.09275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257425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0.076</cdr:x>
      <cdr:y>-0.00125</cdr:y>
    </cdr:from>
    <cdr:to>
      <cdr:x>0.185</cdr:x>
      <cdr:y>0.0785</cdr:y>
    </cdr:to>
    <cdr:sp>
      <cdr:nvSpPr>
        <cdr:cNvPr id="2" name="Text Box 2"/>
        <cdr:cNvSpPr txBox="1">
          <a:spLocks noChangeArrowheads="1"/>
        </cdr:cNvSpPr>
      </cdr:nvSpPr>
      <cdr:spPr>
        <a:xfrm>
          <a:off x="523875" y="0"/>
          <a:ext cx="762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0.157</cdr:x>
      <cdr:y>-0.00125</cdr:y>
    </cdr:from>
    <cdr:to>
      <cdr:x>0.287</cdr:x>
      <cdr:y>0.1225</cdr:y>
    </cdr:to>
    <cdr:sp>
      <cdr:nvSpPr>
        <cdr:cNvPr id="3" name="Rectangle 3"/>
        <cdr:cNvSpPr>
          <a:spLocks/>
        </cdr:cNvSpPr>
      </cdr:nvSpPr>
      <cdr:spPr>
        <a:xfrm>
          <a:off x="1085850" y="0"/>
          <a:ext cx="9048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25" b="0" i="0" u="none" baseline="0">
              <a:solidFill>
                <a:srgbClr val="000000"/>
              </a:solidFill>
            </a:rPr>
            <a:t>製鋼スラグ</a:t>
          </a:r>
        </a:p>
      </cdr:txBody>
    </cdr:sp>
  </cdr:relSizeAnchor>
  <cdr:relSizeAnchor xmlns:cdr="http://schemas.openxmlformats.org/drawingml/2006/chartDrawing">
    <cdr:from>
      <cdr:x>0.67675</cdr:x>
      <cdr:y>0.10625</cdr:y>
    </cdr:from>
    <cdr:to>
      <cdr:x>1</cdr:x>
      <cdr:y>0.95125</cdr:y>
    </cdr:to>
    <cdr:grpSp>
      <cdr:nvGrpSpPr>
        <cdr:cNvPr id="4" name="Group 25"/>
        <cdr:cNvGrpSpPr>
          <a:grpSpLocks/>
        </cdr:cNvGrpSpPr>
      </cdr:nvGrpSpPr>
      <cdr:grpSpPr>
        <a:xfrm>
          <a:off x="4705350" y="257175"/>
          <a:ext cx="2305050" cy="2105025"/>
          <a:chOff x="4609826" y="379847"/>
          <a:chExt cx="2277920" cy="1861433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609826" y="329589"/>
            <a:ext cx="2230084" cy="18614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609826" y="541326"/>
            <a:ext cx="2230084" cy="3713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609826" y="962941"/>
            <a:ext cx="2230084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609826" y="788432"/>
            <a:ext cx="2230084" cy="17404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609826" y="1154668"/>
            <a:ext cx="2230084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609826" y="1355703"/>
            <a:ext cx="2230084" cy="17637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609826" y="1558599"/>
            <a:ext cx="2230084" cy="174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609826" y="1796398"/>
            <a:ext cx="2230084" cy="39415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　　　　再使用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0.62625</cdr:x>
      <cdr:y>0.13775</cdr:y>
    </cdr:from>
    <cdr:to>
      <cdr:x>0.66925</cdr:x>
      <cdr:y>0.2465</cdr:y>
    </cdr:to>
    <cdr:sp>
      <cdr:nvSpPr>
        <cdr:cNvPr id="13" name="Line 14"/>
        <cdr:cNvSpPr>
          <a:spLocks/>
        </cdr:cNvSpPr>
      </cdr:nvSpPr>
      <cdr:spPr>
        <a:xfrm flipV="1">
          <a:off x="4352925" y="333375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0.62775</cdr:x>
      <cdr:y>0.2265</cdr:y>
    </cdr:from>
    <cdr:to>
      <cdr:x>0.67325</cdr:x>
      <cdr:y>0.27475</cdr:y>
    </cdr:to>
    <cdr:sp>
      <cdr:nvSpPr>
        <cdr:cNvPr id="14" name="Line 15"/>
        <cdr:cNvSpPr>
          <a:spLocks/>
        </cdr:cNvSpPr>
      </cdr:nvSpPr>
      <cdr:spPr>
        <a:xfrm flipV="1">
          <a:off x="4362450" y="561975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0.6285</cdr:x>
      <cdr:y>0.2925</cdr:y>
    </cdr:from>
    <cdr:to>
      <cdr:x>0.67325</cdr:x>
      <cdr:y>0.34225</cdr:y>
    </cdr:to>
    <cdr:sp>
      <cdr:nvSpPr>
        <cdr:cNvPr id="15" name="Line 16"/>
        <cdr:cNvSpPr>
          <a:spLocks/>
        </cdr:cNvSpPr>
      </cdr:nvSpPr>
      <cdr:spPr>
        <a:xfrm>
          <a:off x="4362450" y="723900"/>
          <a:ext cx="3143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0.30925</cdr:y>
    </cdr:from>
    <cdr:to>
      <cdr:x>0.67</cdr:x>
      <cdr:y>0.4165</cdr:y>
    </cdr:to>
    <cdr:sp>
      <cdr:nvSpPr>
        <cdr:cNvPr id="16" name="Line 17"/>
        <cdr:cNvSpPr>
          <a:spLocks/>
        </cdr:cNvSpPr>
      </cdr:nvSpPr>
      <cdr:spPr>
        <a:xfrm>
          <a:off x="4352925" y="762000"/>
          <a:ext cx="295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0.3835</cdr:y>
    </cdr:from>
    <cdr:to>
      <cdr:x>0.67</cdr:x>
      <cdr:y>0.49525</cdr:y>
    </cdr:to>
    <cdr:sp>
      <cdr:nvSpPr>
        <cdr:cNvPr id="17" name="Line 18"/>
        <cdr:cNvSpPr>
          <a:spLocks/>
        </cdr:cNvSpPr>
      </cdr:nvSpPr>
      <cdr:spPr>
        <a:xfrm>
          <a:off x="4352925" y="952500"/>
          <a:ext cx="295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0.62725</cdr:x>
      <cdr:y>0.5115</cdr:y>
    </cdr:from>
    <cdr:to>
      <cdr:x>0.67475</cdr:x>
      <cdr:y>0.578</cdr:y>
    </cdr:to>
    <cdr:sp>
      <cdr:nvSpPr>
        <cdr:cNvPr id="18" name="Line 19"/>
        <cdr:cNvSpPr>
          <a:spLocks/>
        </cdr:cNvSpPr>
      </cdr:nvSpPr>
      <cdr:spPr>
        <a:xfrm>
          <a:off x="4352925" y="1266825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0.6255</cdr:y>
    </cdr:from>
    <cdr:to>
      <cdr:x>0.672</cdr:x>
      <cdr:y>0.683</cdr:y>
    </cdr:to>
    <cdr:sp>
      <cdr:nvSpPr>
        <cdr:cNvPr id="19" name="Line 20"/>
        <cdr:cNvSpPr>
          <a:spLocks/>
        </cdr:cNvSpPr>
      </cdr:nvSpPr>
      <cdr:spPr>
        <a:xfrm>
          <a:off x="4352925" y="1552575"/>
          <a:ext cx="314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0.6305</cdr:x>
      <cdr:y>0.8015</cdr:y>
    </cdr:from>
    <cdr:to>
      <cdr:x>0.675</cdr:x>
      <cdr:y>0.8015</cdr:y>
    </cdr:to>
    <cdr:sp>
      <cdr:nvSpPr>
        <cdr:cNvPr id="20" name="Line 21"/>
        <cdr:cNvSpPr>
          <a:spLocks/>
        </cdr:cNvSpPr>
      </cdr:nvSpPr>
      <cdr:spPr>
        <a:xfrm>
          <a:off x="4381500" y="1990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0</xdr:rowOff>
    </xdr:from>
    <xdr:to>
      <xdr:col>13</xdr:col>
      <xdr:colOff>85725</xdr:colOff>
      <xdr:row>27</xdr:row>
      <xdr:rowOff>133350</xdr:rowOff>
    </xdr:to>
    <xdr:graphicFrame>
      <xdr:nvGraphicFramePr>
        <xdr:cNvPr id="1" name="Chart 8"/>
        <xdr:cNvGraphicFramePr/>
      </xdr:nvGraphicFramePr>
      <xdr:xfrm>
        <a:off x="1295400" y="2524125"/>
        <a:ext cx="69532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0.91875</cdr:y>
    </cdr:from>
    <cdr:to>
      <cdr:x>0.1025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2286000"/>
          <a:ext cx="3905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0.06375</cdr:x>
      <cdr:y>-0.0045</cdr:y>
    </cdr:from>
    <cdr:to>
      <cdr:x>0.15775</cdr:x>
      <cdr:y>0.07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0" y="-9524"/>
          <a:ext cx="714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0.1445</cdr:x>
      <cdr:y>0.023</cdr:y>
    </cdr:from>
    <cdr:to>
      <cdr:x>0.2835</cdr:x>
      <cdr:y>0.12575</cdr:y>
    </cdr:to>
    <cdr:sp>
      <cdr:nvSpPr>
        <cdr:cNvPr id="3" name="Rectangle 3"/>
        <cdr:cNvSpPr>
          <a:spLocks/>
        </cdr:cNvSpPr>
      </cdr:nvSpPr>
      <cdr:spPr>
        <a:xfrm>
          <a:off x="1095375" y="57150"/>
          <a:ext cx="105727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転炉スラグ</a:t>
          </a:r>
        </a:p>
      </cdr:txBody>
    </cdr:sp>
  </cdr:relSizeAnchor>
  <cdr:relSizeAnchor xmlns:cdr="http://schemas.openxmlformats.org/drawingml/2006/chartDrawing">
    <cdr:from>
      <cdr:x>0.67875</cdr:x>
      <cdr:y>0.054</cdr:y>
    </cdr:from>
    <cdr:to>
      <cdr:x>1</cdr:x>
      <cdr:y>0.90975</cdr:y>
    </cdr:to>
    <cdr:grpSp>
      <cdr:nvGrpSpPr>
        <cdr:cNvPr id="4" name="Group 22"/>
        <cdr:cNvGrpSpPr>
          <a:grpSpLocks/>
        </cdr:cNvGrpSpPr>
      </cdr:nvGrpSpPr>
      <cdr:grpSpPr>
        <a:xfrm>
          <a:off x="5162550" y="133350"/>
          <a:ext cx="2495550" cy="2133600"/>
          <a:chOff x="5064033" y="310265"/>
          <a:chExt cx="2476137" cy="1840504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5064033" y="260112"/>
            <a:ext cx="2434043" cy="188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5064033" y="418855"/>
            <a:ext cx="2437757" cy="35245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5064033" y="940638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5064033" y="699071"/>
            <a:ext cx="2437757" cy="1776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5064033" y="1113185"/>
            <a:ext cx="2437757" cy="20475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5064033" y="1283892"/>
            <a:ext cx="2437757" cy="1794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5064033" y="1502451"/>
            <a:ext cx="2437757" cy="2397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5064033" y="1736195"/>
            <a:ext cx="2437757" cy="3639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再使用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0.6335</cdr:x>
      <cdr:y>0.0565</cdr:y>
    </cdr:from>
    <cdr:to>
      <cdr:x>0.6685</cdr:x>
      <cdr:y>0.21475</cdr:y>
    </cdr:to>
    <cdr:sp>
      <cdr:nvSpPr>
        <cdr:cNvPr id="13" name="Line 14"/>
        <cdr:cNvSpPr>
          <a:spLocks/>
        </cdr:cNvSpPr>
      </cdr:nvSpPr>
      <cdr:spPr>
        <a:xfrm flipV="1">
          <a:off x="4819650" y="133350"/>
          <a:ext cx="2667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0.14425</cdr:y>
    </cdr:from>
    <cdr:to>
      <cdr:x>0.67375</cdr:x>
      <cdr:y>0.23625</cdr:y>
    </cdr:to>
    <cdr:sp>
      <cdr:nvSpPr>
        <cdr:cNvPr id="14" name="Line 15"/>
        <cdr:cNvSpPr>
          <a:spLocks/>
        </cdr:cNvSpPr>
      </cdr:nvSpPr>
      <cdr:spPr>
        <a:xfrm flipV="1">
          <a:off x="4819650" y="3524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0.24075</cdr:y>
    </cdr:from>
    <cdr:to>
      <cdr:x>0.68</cdr:x>
      <cdr:y>0.257</cdr:y>
    </cdr:to>
    <cdr:sp>
      <cdr:nvSpPr>
        <cdr:cNvPr id="15" name="Line 16"/>
        <cdr:cNvSpPr>
          <a:spLocks/>
        </cdr:cNvSpPr>
      </cdr:nvSpPr>
      <cdr:spPr>
        <a:xfrm flipV="1">
          <a:off x="4819650" y="600075"/>
          <a:ext cx="352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0.2685</cdr:y>
    </cdr:from>
    <cdr:to>
      <cdr:x>0.68175</cdr:x>
      <cdr:y>0.36875</cdr:y>
    </cdr:to>
    <cdr:sp>
      <cdr:nvSpPr>
        <cdr:cNvPr id="16" name="Line 17"/>
        <cdr:cNvSpPr>
          <a:spLocks/>
        </cdr:cNvSpPr>
      </cdr:nvSpPr>
      <cdr:spPr>
        <a:xfrm>
          <a:off x="4810125" y="666750"/>
          <a:ext cx="3714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0.63225</cdr:x>
      <cdr:y>0.36875</cdr:y>
    </cdr:from>
    <cdr:to>
      <cdr:x>0.67475</cdr:x>
      <cdr:y>0.457</cdr:y>
    </cdr:to>
    <cdr:sp>
      <cdr:nvSpPr>
        <cdr:cNvPr id="17" name="Line 18"/>
        <cdr:cNvSpPr>
          <a:spLocks/>
        </cdr:cNvSpPr>
      </cdr:nvSpPr>
      <cdr:spPr>
        <a:xfrm>
          <a:off x="4810125" y="914400"/>
          <a:ext cx="3238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</cdr:x>
      <cdr:y>0.48225</cdr:y>
    </cdr:from>
    <cdr:to>
      <cdr:x>0.678</cdr:x>
      <cdr:y>0.54675</cdr:y>
    </cdr:to>
    <cdr:sp>
      <cdr:nvSpPr>
        <cdr:cNvPr id="18" name="Line 19"/>
        <cdr:cNvSpPr>
          <a:spLocks/>
        </cdr:cNvSpPr>
      </cdr:nvSpPr>
      <cdr:spPr>
        <a:xfrm>
          <a:off x="4810125" y="120015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0.63125</cdr:x>
      <cdr:y>0.605</cdr:y>
    </cdr:from>
    <cdr:to>
      <cdr:x>0.68175</cdr:x>
      <cdr:y>0.64875</cdr:y>
    </cdr:to>
    <cdr:sp>
      <cdr:nvSpPr>
        <cdr:cNvPr id="19" name="Line 20"/>
        <cdr:cNvSpPr>
          <a:spLocks/>
        </cdr:cNvSpPr>
      </cdr:nvSpPr>
      <cdr:spPr>
        <a:xfrm>
          <a:off x="4800600" y="1504950"/>
          <a:ext cx="3810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0.63075</cdr:x>
      <cdr:y>0.77675</cdr:y>
    </cdr:from>
    <cdr:to>
      <cdr:x>0.67325</cdr:x>
      <cdr:y>0.78675</cdr:y>
    </cdr:to>
    <cdr:sp>
      <cdr:nvSpPr>
        <cdr:cNvPr id="20" name="Line 21"/>
        <cdr:cNvSpPr>
          <a:spLocks/>
        </cdr:cNvSpPr>
      </cdr:nvSpPr>
      <cdr:spPr>
        <a:xfrm flipV="1">
          <a:off x="4791075" y="1933575"/>
          <a:ext cx="3238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14</xdr:row>
      <xdr:rowOff>57150</xdr:rowOff>
    </xdr:from>
    <xdr:to>
      <xdr:col>14</xdr:col>
      <xdr:colOff>114300</xdr:colOff>
      <xdr:row>28</xdr:row>
      <xdr:rowOff>19050</xdr:rowOff>
    </xdr:to>
    <xdr:graphicFrame>
      <xdr:nvGraphicFramePr>
        <xdr:cNvPr id="1" name="Chart 2"/>
        <xdr:cNvGraphicFramePr/>
      </xdr:nvGraphicFramePr>
      <xdr:xfrm>
        <a:off x="1247775" y="2571750"/>
        <a:ext cx="76104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0.91325</cdr:y>
    </cdr:from>
    <cdr:to>
      <cdr:x>0.098</cdr:x>
      <cdr:y>0.99425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1907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0.07225</cdr:x>
      <cdr:y>-0.00475</cdr:y>
    </cdr:from>
    <cdr:to>
      <cdr:x>0.165</cdr:x>
      <cdr:y>0.06825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542925" y="-9524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千トン</a:t>
          </a:r>
        </a:p>
      </cdr:txBody>
    </cdr:sp>
  </cdr:relSizeAnchor>
  <cdr:relSizeAnchor xmlns:cdr="http://schemas.openxmlformats.org/drawingml/2006/chartDrawing">
    <cdr:from>
      <cdr:x>0.147</cdr:x>
      <cdr:y>-0.00125</cdr:y>
    </cdr:from>
    <cdr:to>
      <cdr:x>0.29875</cdr:x>
      <cdr:y>0.1005</cdr:y>
    </cdr:to>
    <cdr:sp>
      <cdr:nvSpPr>
        <cdr:cNvPr id="3" name="Rectangle 3"/>
        <cdr:cNvSpPr>
          <a:spLocks/>
        </cdr:cNvSpPr>
      </cdr:nvSpPr>
      <cdr:spPr>
        <a:xfrm>
          <a:off x="1104900" y="0"/>
          <a:ext cx="11430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電気炉スラグ</a:t>
          </a:r>
        </a:p>
      </cdr:txBody>
    </cdr:sp>
  </cdr:relSizeAnchor>
  <cdr:relSizeAnchor xmlns:cdr="http://schemas.openxmlformats.org/drawingml/2006/chartDrawing">
    <cdr:from>
      <cdr:x>0.67875</cdr:x>
      <cdr:y>0.14375</cdr:y>
    </cdr:from>
    <cdr:to>
      <cdr:x>1</cdr:x>
      <cdr:y>0.9725</cdr:y>
    </cdr:to>
    <cdr:grpSp>
      <cdr:nvGrpSpPr>
        <cdr:cNvPr id="4" name="Group 25"/>
        <cdr:cNvGrpSpPr>
          <a:grpSpLocks/>
        </cdr:cNvGrpSpPr>
      </cdr:nvGrpSpPr>
      <cdr:grpSpPr>
        <a:xfrm>
          <a:off x="5105400" y="342900"/>
          <a:ext cx="2457450" cy="1990725"/>
          <a:chOff x="4555281" y="525066"/>
          <a:chExt cx="2220764" cy="1701796"/>
        </a:xfrm>
        <a:solidFill>
          <a:srgbClr val="FFFFFF"/>
        </a:solidFill>
      </cdr:grpSpPr>
      <cdr:sp>
        <cdr:nvSpPr>
          <cdr:cNvPr id="5" name="Rectangle 5"/>
          <cdr:cNvSpPr>
            <a:spLocks/>
          </cdr:cNvSpPr>
        </cdr:nvSpPr>
        <cdr:spPr>
          <a:xfrm>
            <a:off x="4555281" y="474864"/>
            <a:ext cx="2205219" cy="18081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埋立等：資源化目的以外の用途</a:t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>
            <a:off x="4555281" y="656955"/>
            <a:ext cx="2205219" cy="35567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他利用：肥料･土壌改良材、コンク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50" b="0" i="0" u="none" baseline="0">
                <a:solidFill>
                  <a:srgbClr val="000000"/>
                </a:solidFill>
              </a:rPr>
              <a:t>　　　　リート用骨材、建築用等</a:t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>
            <a:off x="4555281" y="1142818"/>
            <a:ext cx="2205219" cy="1740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セメント：クリンカ原料</a:t>
            </a:r>
          </a:p>
        </cdr:txBody>
      </cdr:sp>
      <cdr:sp>
        <cdr:nvSpPr>
          <cdr:cNvPr id="8" name="Rectangle 8"/>
          <cdr:cNvSpPr>
            <a:spLocks/>
          </cdr:cNvSpPr>
        </cdr:nvSpPr>
        <cdr:spPr>
          <a:xfrm>
            <a:off x="4555281" y="951366"/>
            <a:ext cx="2203553" cy="16635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加工用原料</a:t>
            </a:r>
          </a:p>
        </cdr:txBody>
      </cdr:sp>
      <cdr:sp>
        <cdr:nvSpPr>
          <cdr:cNvPr id="9" name="Rectangle 9"/>
          <cdr:cNvSpPr>
            <a:spLocks/>
          </cdr:cNvSpPr>
        </cdr:nvSpPr>
        <cdr:spPr>
          <a:xfrm>
            <a:off x="4555281" y="1312147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土木：土木、港湾工事用材</a:t>
            </a:r>
          </a:p>
        </cdr:txBody>
      </cdr:sp>
      <cdr:sp>
        <cdr:nvSpPr>
          <cdr:cNvPr id="10" name="Rectangle 10"/>
          <cdr:cNvSpPr>
            <a:spLocks/>
          </cdr:cNvSpPr>
        </cdr:nvSpPr>
        <cdr:spPr>
          <a:xfrm>
            <a:off x="4555281" y="1484028"/>
            <a:ext cx="2212436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地盤改良材</a:t>
            </a:r>
          </a:p>
        </cdr:txBody>
      </cdr:sp>
      <cdr:sp>
        <cdr:nvSpPr>
          <cdr:cNvPr id="11" name="Rectangle 11"/>
          <cdr:cNvSpPr>
            <a:spLocks/>
          </cdr:cNvSpPr>
        </cdr:nvSpPr>
        <cdr:spPr>
          <a:xfrm>
            <a:off x="4555281" y="1645273"/>
            <a:ext cx="2205219" cy="1701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50" b="0" i="0" u="none" baseline="0">
                <a:solidFill>
                  <a:srgbClr val="000000"/>
                </a:solidFill>
              </a:rPr>
              <a:t>道路：路盤材、アスコン材、その他</a:t>
            </a:r>
          </a:p>
        </cdr:txBody>
      </cdr:sp>
      <cdr:sp>
        <cdr:nvSpPr>
          <cdr:cNvPr id="12" name="Rectangle 12"/>
          <cdr:cNvSpPr>
            <a:spLocks/>
          </cdr:cNvSpPr>
        </cdr:nvSpPr>
        <cdr:spPr>
          <a:xfrm>
            <a:off x="4555281" y="1817155"/>
            <a:ext cx="2217433" cy="3586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再使用：石灰分等の鉄鋼製造工程で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　　　　再使用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注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)   </a:t>
            </a:r>
          </a:p>
        </cdr:txBody>
      </cdr:sp>
    </cdr:grpSp>
  </cdr:relSizeAnchor>
  <cdr:relSizeAnchor xmlns:cdr="http://schemas.openxmlformats.org/drawingml/2006/chartDrawing">
    <cdr:from>
      <cdr:x>0.633</cdr:x>
      <cdr:y>0.17675</cdr:y>
    </cdr:from>
    <cdr:to>
      <cdr:x>0.67225</cdr:x>
      <cdr:y>0.35675</cdr:y>
    </cdr:to>
    <cdr:sp>
      <cdr:nvSpPr>
        <cdr:cNvPr id="13" name="Line 14"/>
        <cdr:cNvSpPr>
          <a:spLocks/>
        </cdr:cNvSpPr>
      </cdr:nvSpPr>
      <cdr:spPr>
        <a:xfrm flipV="1">
          <a:off x="4762500" y="419100"/>
          <a:ext cx="2952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</cdr:x>
      <cdr:y>0.2745</cdr:y>
    </cdr:from>
    <cdr:to>
      <cdr:x>0.67725</cdr:x>
      <cdr:y>0.39925</cdr:y>
    </cdr:to>
    <cdr:sp>
      <cdr:nvSpPr>
        <cdr:cNvPr id="14" name="Line 15"/>
        <cdr:cNvSpPr>
          <a:spLocks/>
        </cdr:cNvSpPr>
      </cdr:nvSpPr>
      <cdr:spPr>
        <a:xfrm flipV="1">
          <a:off x="4772025" y="657225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0.396</cdr:y>
    </cdr:from>
    <cdr:to>
      <cdr:x>0.67625</cdr:x>
      <cdr:y>0.436</cdr:y>
    </cdr:to>
    <cdr:sp>
      <cdr:nvSpPr>
        <cdr:cNvPr id="15" name="Line 16"/>
        <cdr:cNvSpPr>
          <a:spLocks/>
        </cdr:cNvSpPr>
      </cdr:nvSpPr>
      <cdr:spPr>
        <a:xfrm flipV="1">
          <a:off x="4772025" y="942975"/>
          <a:ext cx="3238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0.45075</cdr:y>
    </cdr:from>
    <cdr:to>
      <cdr:x>0.67875</cdr:x>
      <cdr:y>0.5015</cdr:y>
    </cdr:to>
    <cdr:sp>
      <cdr:nvSpPr>
        <cdr:cNvPr id="16" name="Line 17"/>
        <cdr:cNvSpPr>
          <a:spLocks/>
        </cdr:cNvSpPr>
      </cdr:nvSpPr>
      <cdr:spPr>
        <a:xfrm>
          <a:off x="4772025" y="1076325"/>
          <a:ext cx="333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0.6335</cdr:x>
      <cdr:y>0.54775</cdr:y>
    </cdr:from>
    <cdr:to>
      <cdr:x>0.67475</cdr:x>
      <cdr:y>0.57775</cdr:y>
    </cdr:to>
    <cdr:sp>
      <cdr:nvSpPr>
        <cdr:cNvPr id="17" name="Line 18"/>
        <cdr:cNvSpPr>
          <a:spLocks/>
        </cdr:cNvSpPr>
      </cdr:nvSpPr>
      <cdr:spPr>
        <a:xfrm>
          <a:off x="4772025" y="1314450"/>
          <a:ext cx="314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0.6345</cdr:x>
      <cdr:y>0.6185</cdr:y>
    </cdr:from>
    <cdr:to>
      <cdr:x>0.678</cdr:x>
      <cdr:y>0.673</cdr:y>
    </cdr:to>
    <cdr:sp>
      <cdr:nvSpPr>
        <cdr:cNvPr id="18" name="Line 19"/>
        <cdr:cNvSpPr>
          <a:spLocks/>
        </cdr:cNvSpPr>
      </cdr:nvSpPr>
      <cdr:spPr>
        <a:xfrm>
          <a:off x="4772025" y="1476375"/>
          <a:ext cx="323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0.75225</cdr:y>
    </cdr:from>
    <cdr:to>
      <cdr:x>0.6805</cdr:x>
      <cdr:y>0.75475</cdr:y>
    </cdr:to>
    <cdr:sp>
      <cdr:nvSpPr>
        <cdr:cNvPr id="19" name="Line 20"/>
        <cdr:cNvSpPr>
          <a:spLocks/>
        </cdr:cNvSpPr>
      </cdr:nvSpPr>
      <cdr:spPr>
        <a:xfrm>
          <a:off x="4791075" y="180022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0.63725</cdr:x>
      <cdr:y>0.824</cdr:y>
    </cdr:from>
    <cdr:to>
      <cdr:x>0.67675</cdr:x>
      <cdr:y>0.84925</cdr:y>
    </cdr:to>
    <cdr:sp>
      <cdr:nvSpPr>
        <cdr:cNvPr id="20" name="Line 21"/>
        <cdr:cNvSpPr>
          <a:spLocks/>
        </cdr:cNvSpPr>
      </cdr:nvSpPr>
      <cdr:spPr>
        <a:xfrm flipV="1">
          <a:off x="4800600" y="1971675"/>
          <a:ext cx="2952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1133475</xdr:colOff>
      <xdr:row>14</xdr:row>
      <xdr:rowOff>0</xdr:rowOff>
    </xdr:from>
    <xdr:to>
      <xdr:col>13</xdr:col>
      <xdr:colOff>504825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1133475" y="2524125"/>
        <a:ext cx="75342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18" zoomScalePageLayoutView="0" workbookViewId="0" topLeftCell="A1">
      <selection activeCell="A1" sqref="A1"/>
    </sheetView>
  </sheetViews>
  <sheetFormatPr defaultColWidth="8.25390625" defaultRowHeight="13.5"/>
  <cols>
    <col min="1" max="1" width="15.625" style="17" customWidth="1"/>
    <col min="2" max="20" width="7.625" style="17" customWidth="1"/>
    <col min="21" max="24" width="9.625" style="17" customWidth="1"/>
    <col min="25" max="16384" width="8.25390625" style="17" customWidth="1"/>
  </cols>
  <sheetData>
    <row r="1" spans="1:12" ht="14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20" ht="14.25">
      <c r="A2" s="18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T2" s="19" t="s">
        <v>51</v>
      </c>
    </row>
    <row r="3" spans="1:20" ht="14.25">
      <c r="A3" s="16"/>
      <c r="B3" s="20" t="s">
        <v>28</v>
      </c>
      <c r="C3" s="20" t="s">
        <v>29</v>
      </c>
      <c r="D3" s="20" t="s">
        <v>30</v>
      </c>
      <c r="E3" s="20" t="s">
        <v>31</v>
      </c>
      <c r="F3" s="20" t="s">
        <v>32</v>
      </c>
      <c r="G3" s="20" t="s">
        <v>33</v>
      </c>
      <c r="H3" s="21" t="s">
        <v>34</v>
      </c>
      <c r="I3" s="21" t="s">
        <v>35</v>
      </c>
      <c r="J3" s="21" t="s">
        <v>36</v>
      </c>
      <c r="K3" s="21" t="s">
        <v>25</v>
      </c>
      <c r="L3" s="21" t="s">
        <v>26</v>
      </c>
      <c r="M3" s="21" t="s">
        <v>27</v>
      </c>
      <c r="N3" s="21" t="s">
        <v>38</v>
      </c>
      <c r="O3" s="21" t="s">
        <v>44</v>
      </c>
      <c r="P3" s="21" t="s">
        <v>46</v>
      </c>
      <c r="Q3" s="21" t="s">
        <v>48</v>
      </c>
      <c r="R3" s="21" t="s">
        <v>49</v>
      </c>
      <c r="S3" s="21" t="s">
        <v>50</v>
      </c>
      <c r="T3" s="21" t="s">
        <v>52</v>
      </c>
    </row>
    <row r="4" spans="1:20" ht="14.25">
      <c r="A4" s="16" t="s">
        <v>0</v>
      </c>
      <c r="B4" s="16">
        <v>4491</v>
      </c>
      <c r="C4" s="16">
        <v>4582</v>
      </c>
      <c r="D4" s="16">
        <v>4116</v>
      </c>
      <c r="E4" s="16">
        <v>4096</v>
      </c>
      <c r="F4" s="16">
        <v>3900</v>
      </c>
      <c r="G4" s="16">
        <v>4237</v>
      </c>
      <c r="H4" s="16">
        <v>4359</v>
      </c>
      <c r="I4" s="16">
        <v>4165</v>
      </c>
      <c r="J4" s="22">
        <v>4149</v>
      </c>
      <c r="K4" s="22">
        <v>4237.597000000001</v>
      </c>
      <c r="L4" s="22">
        <f>3697.53+123.52</f>
        <v>3821.05</v>
      </c>
      <c r="M4" s="22">
        <f>3576.68+163.64</f>
        <v>3740.3199999999997</v>
      </c>
      <c r="N4" s="22">
        <f>3132.6+121.04</f>
        <v>3253.64</v>
      </c>
      <c r="O4" s="22">
        <v>3367.663</v>
      </c>
      <c r="P4" s="22">
        <f>3795.068+156.36</f>
        <v>3951.4280000000003</v>
      </c>
      <c r="Q4" s="23">
        <v>3576.635</v>
      </c>
      <c r="R4" s="23">
        <v>3707.832</v>
      </c>
      <c r="S4" s="24">
        <v>4035.568</v>
      </c>
      <c r="T4" s="26">
        <v>3796.638</v>
      </c>
    </row>
    <row r="5" spans="1:20" ht="14.25">
      <c r="A5" s="16" t="s">
        <v>1</v>
      </c>
      <c r="B5" s="16">
        <v>514</v>
      </c>
      <c r="C5" s="16">
        <v>425</v>
      </c>
      <c r="D5" s="16">
        <v>330</v>
      </c>
      <c r="E5" s="16">
        <v>676</v>
      </c>
      <c r="F5" s="16">
        <v>231</v>
      </c>
      <c r="G5" s="16">
        <v>339</v>
      </c>
      <c r="H5" s="16">
        <v>154</v>
      </c>
      <c r="I5" s="16">
        <v>493</v>
      </c>
      <c r="J5" s="22">
        <v>0</v>
      </c>
      <c r="K5" s="22">
        <v>2.99</v>
      </c>
      <c r="L5" s="22">
        <f>34.43+0.55</f>
        <v>34.98</v>
      </c>
      <c r="M5" s="22">
        <f>28.68+110.2</f>
        <v>138.88</v>
      </c>
      <c r="N5" s="22">
        <f>13.48+386.77</f>
        <v>400.25</v>
      </c>
      <c r="O5" s="22">
        <v>454.11</v>
      </c>
      <c r="P5" s="22">
        <f>148.409+232.359</f>
        <v>380.76800000000003</v>
      </c>
      <c r="Q5" s="23">
        <v>64.537</v>
      </c>
      <c r="R5" s="23">
        <v>87.65</v>
      </c>
      <c r="S5" s="24">
        <v>10.149</v>
      </c>
      <c r="T5" s="26">
        <v>27.147</v>
      </c>
    </row>
    <row r="6" spans="1:20" ht="14.25">
      <c r="A6" s="16" t="s">
        <v>2</v>
      </c>
      <c r="B6" s="16">
        <v>1083</v>
      </c>
      <c r="C6" s="16">
        <v>1651</v>
      </c>
      <c r="D6" s="16">
        <v>1340</v>
      </c>
      <c r="E6" s="16">
        <v>1740</v>
      </c>
      <c r="F6" s="16">
        <v>1894</v>
      </c>
      <c r="G6" s="16">
        <v>1941</v>
      </c>
      <c r="H6" s="16">
        <v>1730</v>
      </c>
      <c r="I6" s="16">
        <v>1791</v>
      </c>
      <c r="J6" s="22">
        <v>1077</v>
      </c>
      <c r="K6" s="22">
        <v>951.0920000000001</v>
      </c>
      <c r="L6" s="22">
        <f>135.77+1018.41</f>
        <v>1154.18</v>
      </c>
      <c r="M6" s="22">
        <f>127.92+1116.94</f>
        <v>1244.8600000000001</v>
      </c>
      <c r="N6" s="22">
        <f>126.09+567.07</f>
        <v>693.1600000000001</v>
      </c>
      <c r="O6" s="22">
        <v>1425.695</v>
      </c>
      <c r="P6" s="22">
        <f>192.305+1589.88</f>
        <v>1782.1850000000002</v>
      </c>
      <c r="Q6" s="23">
        <v>1390.31</v>
      </c>
      <c r="R6" s="23">
        <v>466.442</v>
      </c>
      <c r="S6" s="24">
        <v>788.148</v>
      </c>
      <c r="T6" s="26">
        <v>400.901</v>
      </c>
    </row>
    <row r="7" spans="1:20" ht="14.25">
      <c r="A7" s="16" t="s">
        <v>39</v>
      </c>
      <c r="B7" s="16">
        <v>15438</v>
      </c>
      <c r="C7" s="16">
        <v>13916</v>
      </c>
      <c r="D7" s="16">
        <v>14225</v>
      </c>
      <c r="E7" s="16">
        <v>14883</v>
      </c>
      <c r="F7" s="16">
        <v>14521</v>
      </c>
      <c r="G7" s="16">
        <v>14936</v>
      </c>
      <c r="H7" s="16">
        <v>14482</v>
      </c>
      <c r="I7" s="16">
        <v>15559</v>
      </c>
      <c r="J7" s="22">
        <v>16731</v>
      </c>
      <c r="K7" s="22">
        <v>16857.232</v>
      </c>
      <c r="L7" s="22">
        <f>359.83+16310.92</f>
        <v>16670.75</v>
      </c>
      <c r="M7" s="22">
        <f>312.03+15637.7</f>
        <v>15949.730000000001</v>
      </c>
      <c r="N7" s="22">
        <f>271.63+14153.21</f>
        <v>14424.839999999998</v>
      </c>
      <c r="O7" s="22">
        <v>15688.721000000001</v>
      </c>
      <c r="P7" s="22">
        <f>294.673+16699.778</f>
        <v>16994.450999999997</v>
      </c>
      <c r="Q7" s="23">
        <v>18217.362</v>
      </c>
      <c r="R7" s="23">
        <v>18640.377</v>
      </c>
      <c r="S7" s="24">
        <v>18287.56</v>
      </c>
      <c r="T7" s="26">
        <v>17809.787</v>
      </c>
    </row>
    <row r="8" spans="1:20" ht="14.25">
      <c r="A8" s="16" t="s">
        <v>5</v>
      </c>
      <c r="B8" s="16">
        <v>877</v>
      </c>
      <c r="C8" s="16">
        <v>922</v>
      </c>
      <c r="D8" s="16">
        <v>1072</v>
      </c>
      <c r="E8" s="16">
        <v>1518</v>
      </c>
      <c r="F8" s="16">
        <v>1855</v>
      </c>
      <c r="G8" s="16">
        <v>2454</v>
      </c>
      <c r="H8" s="16">
        <v>2727</v>
      </c>
      <c r="I8" s="16">
        <v>2745</v>
      </c>
      <c r="J8" s="22">
        <v>3207</v>
      </c>
      <c r="K8" s="22">
        <v>3488.335</v>
      </c>
      <c r="L8" s="22">
        <f>266.14+3028.22</f>
        <v>3294.3599999999997</v>
      </c>
      <c r="M8" s="22">
        <f>295.85+2390.14</f>
        <v>2685.99</v>
      </c>
      <c r="N8" s="22">
        <f>250.29+1784.67</f>
        <v>2034.96</v>
      </c>
      <c r="O8" s="22">
        <v>1958.9360000000001</v>
      </c>
      <c r="P8" s="22">
        <f>292.477+1660.693</f>
        <v>1953.17</v>
      </c>
      <c r="Q8" s="23">
        <v>2012.143</v>
      </c>
      <c r="R8" s="23">
        <v>2377.973</v>
      </c>
      <c r="S8" s="22">
        <v>2308.138</v>
      </c>
      <c r="T8" s="26">
        <v>2159.055</v>
      </c>
    </row>
    <row r="9" spans="1:20" ht="14.25">
      <c r="A9" s="16" t="s">
        <v>3</v>
      </c>
      <c r="B9" s="16">
        <v>909</v>
      </c>
      <c r="C9" s="16">
        <v>779</v>
      </c>
      <c r="D9" s="16">
        <v>823</v>
      </c>
      <c r="E9" s="16">
        <v>760</v>
      </c>
      <c r="F9" s="16">
        <v>679</v>
      </c>
      <c r="G9" s="16">
        <v>611</v>
      </c>
      <c r="H9" s="16">
        <v>553</v>
      </c>
      <c r="I9" s="16">
        <v>568</v>
      </c>
      <c r="J9" s="22">
        <v>583</v>
      </c>
      <c r="K9" s="22">
        <v>571.357</v>
      </c>
      <c r="L9" s="22">
        <f>24.01+295.29+26.16+151.83+49.09+37.34</f>
        <v>583.7200000000001</v>
      </c>
      <c r="M9" s="22">
        <f>16.28+285.55+31.61+139.13+41.12+15.68</f>
        <v>529.37</v>
      </c>
      <c r="N9" s="22">
        <f>22.06+237.2+53.75+125.5+24.36+55.43</f>
        <v>518.3</v>
      </c>
      <c r="O9" s="22">
        <v>668.395</v>
      </c>
      <c r="P9" s="22">
        <f>35.678+226.397+191.897+119.504+15.763+145.74</f>
        <v>734.979</v>
      </c>
      <c r="Q9" s="23">
        <v>623.9629999999997</v>
      </c>
      <c r="R9" s="23">
        <v>591.05</v>
      </c>
      <c r="S9" s="24">
        <v>647.015</v>
      </c>
      <c r="T9" s="26">
        <v>610.646</v>
      </c>
    </row>
    <row r="10" spans="1:20" ht="14.25">
      <c r="A10" s="16" t="s">
        <v>4</v>
      </c>
      <c r="B10" s="16">
        <v>18</v>
      </c>
      <c r="C10" s="16">
        <v>8</v>
      </c>
      <c r="D10" s="16">
        <v>12</v>
      </c>
      <c r="E10" s="16">
        <v>1</v>
      </c>
      <c r="F10" s="16">
        <v>1</v>
      </c>
      <c r="G10" s="16">
        <v>0</v>
      </c>
      <c r="H10" s="16">
        <v>0</v>
      </c>
      <c r="I10" s="16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3">
        <v>0</v>
      </c>
      <c r="R10" s="23">
        <v>0</v>
      </c>
      <c r="S10" s="24">
        <v>0</v>
      </c>
      <c r="T10" s="27">
        <v>0</v>
      </c>
    </row>
    <row r="11" spans="1:20" ht="14.25">
      <c r="A11" s="16" t="s">
        <v>6</v>
      </c>
      <c r="B11" s="16">
        <v>23330</v>
      </c>
      <c r="C11" s="16">
        <v>22283</v>
      </c>
      <c r="D11" s="16">
        <v>21918</v>
      </c>
      <c r="E11" s="16">
        <v>23674</v>
      </c>
      <c r="F11" s="16">
        <v>23080</v>
      </c>
      <c r="G11" s="16">
        <v>24518</v>
      </c>
      <c r="H11" s="16">
        <v>24005</v>
      </c>
      <c r="I11" s="16">
        <v>25321</v>
      </c>
      <c r="J11" s="22">
        <v>25747</v>
      </c>
      <c r="K11" s="22">
        <f aca="true" t="shared" si="0" ref="K11:Q11">SUM(K4:K10)</f>
        <v>26108.603</v>
      </c>
      <c r="L11" s="22">
        <f t="shared" si="0"/>
        <v>25559.04</v>
      </c>
      <c r="M11" s="22">
        <f t="shared" si="0"/>
        <v>24289.149999999998</v>
      </c>
      <c r="N11" s="22">
        <f t="shared" si="0"/>
        <v>21325.149999999998</v>
      </c>
      <c r="O11" s="22">
        <f t="shared" si="0"/>
        <v>23563.520000000004</v>
      </c>
      <c r="P11" s="22">
        <f t="shared" si="0"/>
        <v>25796.981</v>
      </c>
      <c r="Q11" s="22">
        <f t="shared" si="0"/>
        <v>25884.95</v>
      </c>
      <c r="R11" s="22">
        <f>SUM(R4:R10)</f>
        <v>25871.323999999997</v>
      </c>
      <c r="S11" s="24">
        <f>SUM(S4:S10)</f>
        <v>26076.578</v>
      </c>
      <c r="T11" s="27">
        <f>SUM(T4:T10)</f>
        <v>24804.174</v>
      </c>
    </row>
    <row r="12" spans="1:16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2"/>
      <c r="M12" s="22"/>
      <c r="N12" s="22"/>
      <c r="O12" s="22"/>
      <c r="P12" s="25"/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SheetLayoutView="10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0" width="7.625" style="2" customWidth="1"/>
    <col min="21" max="24" width="9.625" style="2" customWidth="1"/>
    <col min="25" max="16384" width="8.25390625" style="2" customWidth="1"/>
  </cols>
  <sheetData>
    <row r="1" spans="1:14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ht="14.25">
      <c r="A2" s="3" t="s">
        <v>40</v>
      </c>
      <c r="T2" s="19" t="s">
        <v>51</v>
      </c>
    </row>
    <row r="3" spans="2:20" ht="14.25"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25</v>
      </c>
      <c r="L3" s="11" t="s">
        <v>26</v>
      </c>
      <c r="M3" s="12" t="s">
        <v>27</v>
      </c>
      <c r="N3" s="12" t="s">
        <v>38</v>
      </c>
      <c r="O3" s="12" t="s">
        <v>44</v>
      </c>
      <c r="P3" s="12" t="s">
        <v>47</v>
      </c>
      <c r="Q3" s="12" t="s">
        <v>48</v>
      </c>
      <c r="R3" s="12" t="s">
        <v>49</v>
      </c>
      <c r="S3" s="12" t="s">
        <v>50</v>
      </c>
      <c r="T3" s="28" t="s">
        <v>52</v>
      </c>
    </row>
    <row r="4" spans="1:20" ht="14.25">
      <c r="A4" s="3" t="s">
        <v>41</v>
      </c>
      <c r="B4" s="3">
        <v>2768</v>
      </c>
      <c r="C4" s="3">
        <v>2486</v>
      </c>
      <c r="D4" s="3">
        <v>2982</v>
      </c>
      <c r="E4" s="3">
        <v>3403</v>
      </c>
      <c r="F4" s="3">
        <v>3450</v>
      </c>
      <c r="G4" s="3">
        <v>2118</v>
      </c>
      <c r="H4" s="3">
        <v>2289</v>
      </c>
      <c r="I4" s="3">
        <v>2064</v>
      </c>
      <c r="J4" s="3">
        <v>1976</v>
      </c>
      <c r="K4" s="3">
        <v>1956.011</v>
      </c>
      <c r="L4" s="3">
        <v>1656.0910000000001</v>
      </c>
      <c r="M4" s="3">
        <v>1661.33</v>
      </c>
      <c r="N4" s="3">
        <v>1646.696</v>
      </c>
      <c r="O4" s="3">
        <v>2252.3669999999997</v>
      </c>
      <c r="P4" s="9">
        <v>2502.516</v>
      </c>
      <c r="Q4" s="9">
        <v>2610.272</v>
      </c>
      <c r="R4" s="9">
        <v>2459.4120000000003</v>
      </c>
      <c r="S4" s="9">
        <v>3260.952</v>
      </c>
      <c r="T4" s="29">
        <v>3052.654</v>
      </c>
    </row>
    <row r="5" spans="1:20" ht="14.25">
      <c r="A5" s="3" t="s">
        <v>0</v>
      </c>
      <c r="B5" s="3">
        <v>2707</v>
      </c>
      <c r="C5" s="3">
        <v>2607</v>
      </c>
      <c r="D5" s="3">
        <v>2372</v>
      </c>
      <c r="E5" s="3">
        <v>2783</v>
      </c>
      <c r="F5" s="3">
        <v>2881</v>
      </c>
      <c r="G5" s="3">
        <v>3468</v>
      </c>
      <c r="H5" s="3">
        <v>3432</v>
      </c>
      <c r="I5" s="3">
        <v>3626</v>
      </c>
      <c r="J5" s="3">
        <v>3848</v>
      </c>
      <c r="K5" s="3">
        <v>3283.8149999999996</v>
      </c>
      <c r="L5" s="3">
        <v>3085.62</v>
      </c>
      <c r="M5" s="3">
        <v>3201.71</v>
      </c>
      <c r="N5" s="3">
        <v>2872.515</v>
      </c>
      <c r="O5" s="3">
        <v>3835.965</v>
      </c>
      <c r="P5" s="9">
        <v>4736.068</v>
      </c>
      <c r="Q5" s="9">
        <v>4154.982</v>
      </c>
      <c r="R5" s="9">
        <v>5182.243</v>
      </c>
      <c r="S5" s="9">
        <v>5065.359</v>
      </c>
      <c r="T5" s="29">
        <v>4669.54</v>
      </c>
    </row>
    <row r="6" spans="1:20" ht="14.25">
      <c r="A6" s="3" t="s">
        <v>1</v>
      </c>
      <c r="B6" s="3">
        <v>188</v>
      </c>
      <c r="C6" s="3">
        <v>1523</v>
      </c>
      <c r="D6" s="3">
        <v>1555</v>
      </c>
      <c r="E6" s="3">
        <v>494</v>
      </c>
      <c r="F6" s="3">
        <v>779</v>
      </c>
      <c r="G6" s="3">
        <v>586</v>
      </c>
      <c r="H6" s="3">
        <v>487</v>
      </c>
      <c r="I6" s="3">
        <v>530</v>
      </c>
      <c r="J6" s="3">
        <v>210</v>
      </c>
      <c r="K6" s="3">
        <v>275.41700000000003</v>
      </c>
      <c r="L6" s="3">
        <v>1781.285</v>
      </c>
      <c r="M6" s="3">
        <v>716.3870000000001</v>
      </c>
      <c r="N6" s="3">
        <v>1226.1870000000001</v>
      </c>
      <c r="O6" s="3">
        <v>674.0889999999999</v>
      </c>
      <c r="P6" s="9">
        <v>595.457</v>
      </c>
      <c r="Q6" s="9">
        <v>454.87</v>
      </c>
      <c r="R6" s="9">
        <v>878.942</v>
      </c>
      <c r="S6" s="9">
        <v>608.436</v>
      </c>
      <c r="T6" s="29">
        <v>462.63199999999995</v>
      </c>
    </row>
    <row r="7" spans="1:20" ht="14.25">
      <c r="A7" s="3" t="s">
        <v>2</v>
      </c>
      <c r="B7" s="3">
        <v>4575</v>
      </c>
      <c r="C7" s="3">
        <v>3713</v>
      </c>
      <c r="D7" s="3">
        <v>3374</v>
      </c>
      <c r="E7" s="3">
        <v>3853</v>
      </c>
      <c r="F7" s="3">
        <v>3883</v>
      </c>
      <c r="G7" s="3">
        <v>5041</v>
      </c>
      <c r="H7" s="3">
        <v>5023</v>
      </c>
      <c r="I7" s="3">
        <v>5435</v>
      </c>
      <c r="J7" s="3">
        <v>7107</v>
      </c>
      <c r="K7" s="3">
        <v>7789.03</v>
      </c>
      <c r="L7" s="3">
        <v>7567.05</v>
      </c>
      <c r="M7" s="3">
        <v>6046.49</v>
      </c>
      <c r="N7" s="3">
        <v>4344.102</v>
      </c>
      <c r="O7" s="3">
        <v>4637.283</v>
      </c>
      <c r="P7" s="9">
        <v>5232.786</v>
      </c>
      <c r="Q7" s="9">
        <v>4714.286</v>
      </c>
      <c r="R7" s="9">
        <v>5445.791</v>
      </c>
      <c r="S7" s="9">
        <v>4825.785</v>
      </c>
      <c r="T7" s="29">
        <v>4254.626</v>
      </c>
    </row>
    <row r="8" spans="1:20" ht="14.25">
      <c r="A8" s="3" t="s">
        <v>39</v>
      </c>
      <c r="B8" s="3">
        <v>887</v>
      </c>
      <c r="C8" s="3">
        <v>756</v>
      </c>
      <c r="D8" s="3">
        <v>721</v>
      </c>
      <c r="E8" s="3">
        <v>761</v>
      </c>
      <c r="F8" s="3">
        <v>839</v>
      </c>
      <c r="G8" s="3">
        <v>551</v>
      </c>
      <c r="H8" s="3">
        <v>367</v>
      </c>
      <c r="I8" s="3">
        <v>320</v>
      </c>
      <c r="J8" s="3">
        <v>522</v>
      </c>
      <c r="K8" s="3">
        <v>629.622</v>
      </c>
      <c r="L8" s="3">
        <v>695.5730000000001</v>
      </c>
      <c r="M8" s="3">
        <v>613.3159999999999</v>
      </c>
      <c r="N8" s="3">
        <v>549.968</v>
      </c>
      <c r="O8" s="3">
        <v>571.424</v>
      </c>
      <c r="P8" s="9">
        <v>635.135</v>
      </c>
      <c r="Q8" s="9">
        <v>544.82</v>
      </c>
      <c r="R8" s="9">
        <v>566.2810000000001</v>
      </c>
      <c r="S8" s="9">
        <v>524.624</v>
      </c>
      <c r="T8" s="29">
        <v>504.997</v>
      </c>
    </row>
    <row r="9" spans="1:20" ht="14.25">
      <c r="A9" s="3" t="s">
        <v>42</v>
      </c>
      <c r="B9" s="3">
        <v>1186</v>
      </c>
      <c r="C9" s="3">
        <v>1050</v>
      </c>
      <c r="D9" s="3">
        <v>1024</v>
      </c>
      <c r="E9" s="3">
        <v>1427</v>
      </c>
      <c r="F9" s="3">
        <v>1166</v>
      </c>
      <c r="G9" s="3">
        <v>679</v>
      </c>
      <c r="H9" s="3">
        <v>721</v>
      </c>
      <c r="I9" s="3">
        <v>664</v>
      </c>
      <c r="J9" s="3">
        <v>531</v>
      </c>
      <c r="K9" s="3">
        <v>488.297</v>
      </c>
      <c r="L9" s="3">
        <v>448.43100000000004</v>
      </c>
      <c r="M9" s="3">
        <v>332.05400000000003</v>
      </c>
      <c r="N9" s="3">
        <v>210.594</v>
      </c>
      <c r="O9" s="3">
        <v>315.26599999999996</v>
      </c>
      <c r="P9" s="9">
        <v>243.601</v>
      </c>
      <c r="Q9" s="9">
        <v>205.979</v>
      </c>
      <c r="R9" s="9">
        <v>146.747</v>
      </c>
      <c r="S9" s="9">
        <v>142.867</v>
      </c>
      <c r="T9" s="29">
        <v>108.128</v>
      </c>
    </row>
    <row r="10" spans="1:20" ht="14.25">
      <c r="A10" s="3" t="s">
        <v>23</v>
      </c>
      <c r="B10" s="3">
        <v>415</v>
      </c>
      <c r="C10" s="3">
        <v>235</v>
      </c>
      <c r="D10" s="3">
        <v>242</v>
      </c>
      <c r="E10" s="3">
        <v>191</v>
      </c>
      <c r="F10" s="3">
        <v>252</v>
      </c>
      <c r="G10" s="3">
        <v>239</v>
      </c>
      <c r="H10" s="3">
        <v>315</v>
      </c>
      <c r="I10" s="3">
        <v>380</v>
      </c>
      <c r="J10" s="3">
        <v>386</v>
      </c>
      <c r="K10" s="3">
        <v>383.443</v>
      </c>
      <c r="L10" s="3">
        <v>449.852</v>
      </c>
      <c r="M10" s="3">
        <v>620.722</v>
      </c>
      <c r="N10" s="3">
        <v>732.9070000000002</v>
      </c>
      <c r="O10" s="3">
        <v>427.765</v>
      </c>
      <c r="P10" s="9">
        <v>1115.483</v>
      </c>
      <c r="Q10" s="9">
        <v>934.6879999999998</v>
      </c>
      <c r="R10" s="9">
        <v>876.722</v>
      </c>
      <c r="S10" s="9">
        <v>1005.564</v>
      </c>
      <c r="T10" s="29">
        <v>871.924</v>
      </c>
    </row>
    <row r="11" spans="1:20" ht="14.25">
      <c r="A11" s="3" t="s">
        <v>7</v>
      </c>
      <c r="B11" s="3">
        <v>963</v>
      </c>
      <c r="C11" s="3">
        <v>509</v>
      </c>
      <c r="D11" s="3">
        <v>476</v>
      </c>
      <c r="E11" s="3">
        <v>347</v>
      </c>
      <c r="F11" s="3">
        <v>385</v>
      </c>
      <c r="G11" s="3">
        <v>361</v>
      </c>
      <c r="H11" s="3">
        <v>374</v>
      </c>
      <c r="I11" s="3">
        <v>392</v>
      </c>
      <c r="J11" s="3">
        <v>317</v>
      </c>
      <c r="K11" s="3">
        <v>342.283</v>
      </c>
      <c r="L11" s="3">
        <v>415.12199999999996</v>
      </c>
      <c r="M11" s="3">
        <v>439.012</v>
      </c>
      <c r="N11" s="3">
        <v>275.895</v>
      </c>
      <c r="O11" s="3">
        <v>298.178</v>
      </c>
      <c r="P11" s="9">
        <v>330.698</v>
      </c>
      <c r="Q11" s="9">
        <v>200.696</v>
      </c>
      <c r="R11" s="9">
        <v>140.9</v>
      </c>
      <c r="S11" s="9">
        <v>193.556</v>
      </c>
      <c r="T11" s="29">
        <v>218.96599999999998</v>
      </c>
    </row>
    <row r="12" spans="1:20" ht="14.25">
      <c r="A12" s="3" t="s">
        <v>6</v>
      </c>
      <c r="B12" s="3">
        <v>13689</v>
      </c>
      <c r="C12" s="3">
        <v>12879</v>
      </c>
      <c r="D12" s="3">
        <v>12746</v>
      </c>
      <c r="E12" s="3">
        <v>13259</v>
      </c>
      <c r="F12" s="3">
        <v>13635</v>
      </c>
      <c r="G12" s="3">
        <v>13043</v>
      </c>
      <c r="H12" s="3">
        <v>13008</v>
      </c>
      <c r="I12" s="3">
        <v>13411</v>
      </c>
      <c r="J12" s="3">
        <v>14897</v>
      </c>
      <c r="K12" s="3">
        <v>15147.918</v>
      </c>
      <c r="L12" s="3">
        <v>16099.024000000001</v>
      </c>
      <c r="M12" s="3">
        <v>13631.021</v>
      </c>
      <c r="N12" s="3">
        <v>11858.864000000001</v>
      </c>
      <c r="O12" s="3">
        <f aca="true" t="shared" si="0" ref="O12:T12">SUM(O4:O11)</f>
        <v>13012.337</v>
      </c>
      <c r="P12" s="3">
        <f t="shared" si="0"/>
        <v>15391.744000000002</v>
      </c>
      <c r="Q12" s="9">
        <f t="shared" si="0"/>
        <v>13820.592999999999</v>
      </c>
      <c r="R12" s="9">
        <f t="shared" si="0"/>
        <v>15697.038000000002</v>
      </c>
      <c r="S12" s="9">
        <f t="shared" si="0"/>
        <v>15627.143000000002</v>
      </c>
      <c r="T12" s="30">
        <f t="shared" si="0"/>
        <v>14143.467</v>
      </c>
    </row>
    <row r="13" spans="15:16" ht="14.25">
      <c r="O13" s="4"/>
      <c r="P13" s="4"/>
    </row>
    <row r="15" ht="14.25"/>
    <row r="16" ht="14.25">
      <c r="A16" s="7"/>
    </row>
    <row r="17" ht="14.25">
      <c r="A17" s="7"/>
    </row>
    <row r="18" ht="14.25">
      <c r="A18" s="7"/>
    </row>
    <row r="19" ht="14.25">
      <c r="A19" s="7"/>
    </row>
    <row r="20" ht="14.25">
      <c r="A20" s="7"/>
    </row>
    <row r="21" ht="14.25">
      <c r="A21" s="7"/>
    </row>
    <row r="22" ht="14.25">
      <c r="A22" s="7"/>
    </row>
    <row r="23" ht="14.25">
      <c r="A23" s="7"/>
    </row>
    <row r="24" ht="14.25"/>
    <row r="25" ht="14.25"/>
    <row r="26" ht="14.25"/>
    <row r="27" ht="14.25"/>
    <row r="28" ht="14.25"/>
    <row r="54" ht="14.25">
      <c r="J54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1"/>
  <sheetViews>
    <sheetView zoomScaleSheetLayoutView="190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0" width="7.625" style="2" customWidth="1"/>
    <col min="21" max="24" width="9.625" style="2" customWidth="1"/>
    <col min="25" max="16384" width="8.25390625" style="2" customWidth="1"/>
  </cols>
  <sheetData>
    <row r="2" spans="1:20" ht="14.25">
      <c r="A2" s="3" t="s">
        <v>43</v>
      </c>
      <c r="T2" s="19" t="s">
        <v>51</v>
      </c>
    </row>
    <row r="3" spans="2:20" ht="14.25">
      <c r="B3" s="11" t="s">
        <v>28</v>
      </c>
      <c r="C3" s="11" t="s">
        <v>29</v>
      </c>
      <c r="D3" s="11" t="s">
        <v>30</v>
      </c>
      <c r="E3" s="11" t="s">
        <v>31</v>
      </c>
      <c r="F3" s="11" t="s">
        <v>32</v>
      </c>
      <c r="G3" s="11" t="s">
        <v>33</v>
      </c>
      <c r="H3" s="11" t="s">
        <v>34</v>
      </c>
      <c r="I3" s="11" t="s">
        <v>35</v>
      </c>
      <c r="J3" s="11" t="s">
        <v>36</v>
      </c>
      <c r="K3" s="11" t="s">
        <v>25</v>
      </c>
      <c r="L3" s="11" t="s">
        <v>26</v>
      </c>
      <c r="M3" s="13" t="s">
        <v>27</v>
      </c>
      <c r="N3" s="13" t="s">
        <v>38</v>
      </c>
      <c r="O3" s="13" t="s">
        <v>45</v>
      </c>
      <c r="P3" s="12" t="s">
        <v>47</v>
      </c>
      <c r="Q3" s="12" t="s">
        <v>48</v>
      </c>
      <c r="R3" s="12" t="s">
        <v>49</v>
      </c>
      <c r="S3" s="12" t="s">
        <v>50</v>
      </c>
      <c r="T3" s="12" t="s">
        <v>52</v>
      </c>
    </row>
    <row r="4" spans="1:20" ht="14.25">
      <c r="A4" s="3" t="s">
        <v>41</v>
      </c>
      <c r="B4" s="3">
        <v>2520</v>
      </c>
      <c r="C4" s="3">
        <v>2310</v>
      </c>
      <c r="D4" s="3">
        <v>2733</v>
      </c>
      <c r="E4" s="3">
        <v>3131</v>
      </c>
      <c r="F4" s="3">
        <v>3234</v>
      </c>
      <c r="G4" s="3">
        <v>1987</v>
      </c>
      <c r="H4" s="3">
        <v>2167</v>
      </c>
      <c r="I4" s="3">
        <v>1973</v>
      </c>
      <c r="J4" s="3">
        <v>1909</v>
      </c>
      <c r="K4" s="3">
        <v>1874.752</v>
      </c>
      <c r="L4" s="3">
        <v>1559.15</v>
      </c>
      <c r="M4" s="3">
        <v>1589.253</v>
      </c>
      <c r="N4" s="6">
        <v>1606.645</v>
      </c>
      <c r="O4" s="6">
        <v>2213.9719999999998</v>
      </c>
      <c r="P4" s="6">
        <v>2466.288</v>
      </c>
      <c r="Q4" s="6">
        <v>2584</v>
      </c>
      <c r="R4" s="6">
        <v>2434.675</v>
      </c>
      <c r="S4" s="6">
        <v>3227.836</v>
      </c>
      <c r="T4" s="29">
        <v>3005.391</v>
      </c>
    </row>
    <row r="5" spans="1:20" ht="14.25">
      <c r="A5" s="3" t="s">
        <v>0</v>
      </c>
      <c r="B5" s="3">
        <v>1318</v>
      </c>
      <c r="C5" s="3">
        <v>1262</v>
      </c>
      <c r="D5" s="3">
        <v>1228</v>
      </c>
      <c r="E5" s="3">
        <v>1646</v>
      </c>
      <c r="F5" s="3">
        <v>1728</v>
      </c>
      <c r="G5" s="3">
        <v>1940</v>
      </c>
      <c r="H5" s="3">
        <v>2271</v>
      </c>
      <c r="I5" s="3">
        <v>2318</v>
      </c>
      <c r="J5" s="3">
        <v>2542</v>
      </c>
      <c r="K5" s="3">
        <v>2169.216</v>
      </c>
      <c r="L5" s="3">
        <v>1988.63</v>
      </c>
      <c r="M5" s="3">
        <v>2067.843</v>
      </c>
      <c r="N5" s="6">
        <v>1859.812</v>
      </c>
      <c r="O5" s="6">
        <v>2861.509</v>
      </c>
      <c r="P5" s="6">
        <v>3750.884</v>
      </c>
      <c r="Q5" s="6">
        <v>3085</v>
      </c>
      <c r="R5" s="6">
        <v>4175.693</v>
      </c>
      <c r="S5" s="6">
        <v>4003.486</v>
      </c>
      <c r="T5" s="29">
        <v>3514.06</v>
      </c>
    </row>
    <row r="6" spans="1:20" ht="14.25">
      <c r="A6" s="3" t="s">
        <v>1</v>
      </c>
      <c r="B6" s="3"/>
      <c r="C6" s="3">
        <v>1410</v>
      </c>
      <c r="D6" s="3">
        <v>1435</v>
      </c>
      <c r="E6" s="3">
        <v>392</v>
      </c>
      <c r="F6" s="3">
        <v>675</v>
      </c>
      <c r="G6" s="3">
        <v>464</v>
      </c>
      <c r="H6" s="3">
        <v>337</v>
      </c>
      <c r="I6" s="3">
        <v>343</v>
      </c>
      <c r="J6" s="3">
        <v>26</v>
      </c>
      <c r="K6" s="3">
        <v>130.079</v>
      </c>
      <c r="L6" s="3">
        <v>1441.13</v>
      </c>
      <c r="M6" s="3">
        <v>577.499</v>
      </c>
      <c r="N6" s="6">
        <v>1138.143</v>
      </c>
      <c r="O6" s="6">
        <v>577.3</v>
      </c>
      <c r="P6" s="6">
        <v>496.629</v>
      </c>
      <c r="Q6" s="6">
        <v>426</v>
      </c>
      <c r="R6" s="6">
        <v>806.585</v>
      </c>
      <c r="S6" s="6">
        <v>550.683</v>
      </c>
      <c r="T6" s="29">
        <v>442.21299999999997</v>
      </c>
    </row>
    <row r="7" spans="1:20" ht="14.25">
      <c r="A7" s="3" t="s">
        <v>2</v>
      </c>
      <c r="B7" s="3">
        <v>4084</v>
      </c>
      <c r="C7" s="3">
        <v>3285</v>
      </c>
      <c r="D7" s="3">
        <v>3001</v>
      </c>
      <c r="E7" s="3">
        <v>3266</v>
      </c>
      <c r="F7" s="3">
        <v>3318</v>
      </c>
      <c r="G7" s="3">
        <v>4353</v>
      </c>
      <c r="H7" s="3">
        <v>3862</v>
      </c>
      <c r="I7" s="3">
        <v>4355</v>
      </c>
      <c r="J7" s="3">
        <v>5929</v>
      </c>
      <c r="K7" s="3">
        <v>6429.274</v>
      </c>
      <c r="L7" s="3">
        <v>6386.84</v>
      </c>
      <c r="M7" s="3">
        <v>4942.318</v>
      </c>
      <c r="N7" s="6">
        <v>3668.086</v>
      </c>
      <c r="O7" s="6">
        <v>3932.38</v>
      </c>
      <c r="P7" s="6">
        <v>4220.536</v>
      </c>
      <c r="Q7" s="6">
        <v>3474</v>
      </c>
      <c r="R7" s="6">
        <v>4239.37</v>
      </c>
      <c r="S7" s="6">
        <v>3738.418</v>
      </c>
      <c r="T7" s="29">
        <v>3385.869</v>
      </c>
    </row>
    <row r="8" spans="1:20" ht="14.25">
      <c r="A8" s="3" t="s">
        <v>39</v>
      </c>
      <c r="B8" s="3">
        <v>840</v>
      </c>
      <c r="C8" s="3">
        <v>701</v>
      </c>
      <c r="D8" s="3">
        <v>670</v>
      </c>
      <c r="E8" s="3">
        <v>705</v>
      </c>
      <c r="F8" s="3">
        <v>785</v>
      </c>
      <c r="G8" s="3">
        <v>485</v>
      </c>
      <c r="H8" s="3">
        <v>296</v>
      </c>
      <c r="I8" s="3">
        <v>257</v>
      </c>
      <c r="J8" s="3">
        <v>462</v>
      </c>
      <c r="K8" s="3">
        <v>570.838</v>
      </c>
      <c r="L8" s="3">
        <v>634.296</v>
      </c>
      <c r="M8" s="3">
        <v>583.708</v>
      </c>
      <c r="N8" s="6">
        <v>528.55</v>
      </c>
      <c r="O8" s="6">
        <v>546.93</v>
      </c>
      <c r="P8" s="6">
        <v>609.135</v>
      </c>
      <c r="Q8" s="6">
        <v>525</v>
      </c>
      <c r="R8" s="6">
        <v>530.884</v>
      </c>
      <c r="S8" s="6">
        <v>504.387</v>
      </c>
      <c r="T8" s="29">
        <v>478.927</v>
      </c>
    </row>
    <row r="9" spans="1:20" ht="14.25">
      <c r="A9" s="3" t="s">
        <v>42</v>
      </c>
      <c r="B9" s="3">
        <v>584</v>
      </c>
      <c r="C9" s="3">
        <v>534</v>
      </c>
      <c r="D9" s="3">
        <v>426</v>
      </c>
      <c r="E9" s="3">
        <v>619</v>
      </c>
      <c r="F9" s="3">
        <v>420</v>
      </c>
      <c r="G9" s="3">
        <v>381</v>
      </c>
      <c r="H9" s="3">
        <v>419</v>
      </c>
      <c r="I9" s="3">
        <v>415</v>
      </c>
      <c r="J9" s="3">
        <v>304</v>
      </c>
      <c r="K9" s="3">
        <v>147.601</v>
      </c>
      <c r="L9" s="3">
        <v>96.297</v>
      </c>
      <c r="M9" s="3">
        <v>18.339</v>
      </c>
      <c r="N9" s="6">
        <v>25.903</v>
      </c>
      <c r="O9" s="6">
        <v>31.555</v>
      </c>
      <c r="P9" s="6">
        <v>10.741</v>
      </c>
      <c r="Q9" s="6">
        <v>10</v>
      </c>
      <c r="R9" s="6">
        <v>22.741</v>
      </c>
      <c r="S9" s="6">
        <v>20.244</v>
      </c>
      <c r="T9" s="29">
        <v>25.291</v>
      </c>
    </row>
    <row r="10" spans="1:20" ht="14.25">
      <c r="A10" s="3" t="s">
        <v>3</v>
      </c>
      <c r="B10" s="3">
        <v>225</v>
      </c>
      <c r="C10" s="3">
        <v>160</v>
      </c>
      <c r="D10" s="3">
        <v>169</v>
      </c>
      <c r="E10" s="3">
        <v>114</v>
      </c>
      <c r="F10" s="3">
        <v>111</v>
      </c>
      <c r="G10" s="3">
        <v>131</v>
      </c>
      <c r="H10" s="3">
        <v>199</v>
      </c>
      <c r="I10" s="3">
        <v>150</v>
      </c>
      <c r="J10" s="3">
        <v>188</v>
      </c>
      <c r="K10" s="3">
        <f>26.951+76.812+3.038+66.255</f>
        <v>173.05599999999998</v>
      </c>
      <c r="L10" s="3">
        <f>34.813+78.428+4.093+40.482</f>
        <v>157.816</v>
      </c>
      <c r="M10" s="3">
        <f>365.338+64.669+12.606+40.096</f>
        <v>482.709</v>
      </c>
      <c r="N10" s="6">
        <f>74.637+354.886+3.845+164.733</f>
        <v>598.1010000000001</v>
      </c>
      <c r="O10" s="6">
        <v>296.357</v>
      </c>
      <c r="P10" s="6">
        <v>946.359</v>
      </c>
      <c r="Q10" s="6">
        <v>734</v>
      </c>
      <c r="R10" s="6">
        <v>613.374</v>
      </c>
      <c r="S10" s="6">
        <v>715.2139999999999</v>
      </c>
      <c r="T10" s="29">
        <v>616.401</v>
      </c>
    </row>
    <row r="11" spans="1:20" ht="14.25">
      <c r="A11" s="3" t="s">
        <v>4</v>
      </c>
      <c r="B11" s="3">
        <v>323</v>
      </c>
      <c r="C11" s="3">
        <v>17</v>
      </c>
      <c r="D11" s="3">
        <v>17</v>
      </c>
      <c r="E11" s="3">
        <v>28</v>
      </c>
      <c r="F11" s="3">
        <v>152</v>
      </c>
      <c r="G11" s="3">
        <v>149</v>
      </c>
      <c r="H11" s="3">
        <v>156</v>
      </c>
      <c r="I11" s="3">
        <v>137</v>
      </c>
      <c r="J11" s="3">
        <v>91</v>
      </c>
      <c r="K11" s="3">
        <v>105.702</v>
      </c>
      <c r="L11" s="3">
        <v>166.07</v>
      </c>
      <c r="M11" s="3">
        <v>169.671</v>
      </c>
      <c r="N11" s="6">
        <v>99.304</v>
      </c>
      <c r="O11" s="6">
        <v>81.272</v>
      </c>
      <c r="P11" s="6">
        <v>85.158</v>
      </c>
      <c r="Q11" s="6">
        <v>62</v>
      </c>
      <c r="R11" s="6">
        <v>34.06</v>
      </c>
      <c r="S11" s="6">
        <v>55.409</v>
      </c>
      <c r="T11" s="29">
        <v>52.474</v>
      </c>
    </row>
    <row r="12" spans="1:20" ht="14.25">
      <c r="A12" s="3" t="s">
        <v>6</v>
      </c>
      <c r="B12" s="3">
        <f aca="true" t="shared" si="0" ref="B12:T12">SUM(B4:B11)</f>
        <v>9894</v>
      </c>
      <c r="C12" s="3">
        <f t="shared" si="0"/>
        <v>9679</v>
      </c>
      <c r="D12" s="3">
        <f t="shared" si="0"/>
        <v>9679</v>
      </c>
      <c r="E12" s="3">
        <f t="shared" si="0"/>
        <v>9901</v>
      </c>
      <c r="F12" s="3">
        <f t="shared" si="0"/>
        <v>10423</v>
      </c>
      <c r="G12" s="3">
        <f t="shared" si="0"/>
        <v>9890</v>
      </c>
      <c r="H12" s="3">
        <f t="shared" si="0"/>
        <v>9707</v>
      </c>
      <c r="I12" s="3">
        <f t="shared" si="0"/>
        <v>9948</v>
      </c>
      <c r="J12" s="3">
        <f t="shared" si="0"/>
        <v>11451</v>
      </c>
      <c r="K12" s="3">
        <f t="shared" si="0"/>
        <v>11600.518</v>
      </c>
      <c r="L12" s="3">
        <f t="shared" si="0"/>
        <v>12430.229000000001</v>
      </c>
      <c r="M12" s="3">
        <f t="shared" si="0"/>
        <v>10431.340000000002</v>
      </c>
      <c r="N12" s="6">
        <f t="shared" si="0"/>
        <v>9524.544</v>
      </c>
      <c r="O12" s="6">
        <f t="shared" si="0"/>
        <v>10541.275000000001</v>
      </c>
      <c r="P12" s="6">
        <f t="shared" si="0"/>
        <v>12585.73</v>
      </c>
      <c r="Q12" s="6">
        <f t="shared" si="0"/>
        <v>10900</v>
      </c>
      <c r="R12" s="6">
        <f t="shared" si="0"/>
        <v>12857.382</v>
      </c>
      <c r="S12" s="6">
        <f t="shared" si="0"/>
        <v>12815.677000000001</v>
      </c>
      <c r="T12" s="10">
        <f t="shared" si="0"/>
        <v>11520.625999999998</v>
      </c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41" ht="14.25">
      <c r="J41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8"/>
  <sheetViews>
    <sheetView zoomScaleSheetLayoutView="106" zoomScalePageLayoutView="0" workbookViewId="0" topLeftCell="A1">
      <selection activeCell="A1" sqref="A1"/>
    </sheetView>
  </sheetViews>
  <sheetFormatPr defaultColWidth="8.25390625" defaultRowHeight="13.5"/>
  <cols>
    <col min="1" max="1" width="15.625" style="2" customWidth="1"/>
    <col min="2" max="20" width="7.625" style="2" customWidth="1"/>
    <col min="21" max="24" width="9.625" style="2" customWidth="1"/>
    <col min="25" max="16384" width="8.25390625" style="2" customWidth="1"/>
  </cols>
  <sheetData>
    <row r="2" spans="1:20" ht="14.25">
      <c r="A2" s="3" t="s">
        <v>24</v>
      </c>
      <c r="T2" s="19" t="s">
        <v>51</v>
      </c>
    </row>
    <row r="3" spans="2:20" ht="14.25">
      <c r="B3" s="11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25</v>
      </c>
      <c r="L3" s="11" t="s">
        <v>26</v>
      </c>
      <c r="M3" s="13" t="s">
        <v>27</v>
      </c>
      <c r="N3" s="13" t="s">
        <v>38</v>
      </c>
      <c r="O3" s="13" t="s">
        <v>45</v>
      </c>
      <c r="P3" s="14" t="s">
        <v>47</v>
      </c>
      <c r="Q3" s="14" t="s">
        <v>48</v>
      </c>
      <c r="R3" s="14" t="s">
        <v>49</v>
      </c>
      <c r="S3" s="14" t="s">
        <v>50</v>
      </c>
      <c r="T3" s="14" t="s">
        <v>52</v>
      </c>
    </row>
    <row r="4" spans="1:24" ht="14.25">
      <c r="A4" s="3" t="s">
        <v>19</v>
      </c>
      <c r="B4" s="3">
        <v>248</v>
      </c>
      <c r="C4" s="3">
        <v>176</v>
      </c>
      <c r="D4" s="3">
        <v>249</v>
      </c>
      <c r="E4" s="3">
        <v>272</v>
      </c>
      <c r="F4" s="3">
        <v>216</v>
      </c>
      <c r="G4" s="3">
        <v>131</v>
      </c>
      <c r="H4" s="3">
        <v>122</v>
      </c>
      <c r="I4" s="3">
        <v>91</v>
      </c>
      <c r="J4" s="3">
        <v>67</v>
      </c>
      <c r="K4" s="3">
        <f>37.263+43.996</f>
        <v>81.259</v>
      </c>
      <c r="L4" s="3">
        <f>70.757+26.184</f>
        <v>96.941</v>
      </c>
      <c r="M4" s="3">
        <f>50.793+21.284</f>
        <v>72.077</v>
      </c>
      <c r="N4" s="6">
        <f>10.749+29.302</f>
        <v>40.051</v>
      </c>
      <c r="O4" s="6">
        <v>38.395</v>
      </c>
      <c r="P4" s="10">
        <v>36.228</v>
      </c>
      <c r="Q4" s="10">
        <v>26</v>
      </c>
      <c r="R4" s="10">
        <v>24.737</v>
      </c>
      <c r="S4" s="10">
        <v>33.116</v>
      </c>
      <c r="T4" s="29">
        <v>47.263</v>
      </c>
      <c r="X4" s="15"/>
    </row>
    <row r="5" spans="1:24" ht="14.25">
      <c r="A5" s="3" t="s">
        <v>20</v>
      </c>
      <c r="B5" s="3">
        <v>1389</v>
      </c>
      <c r="C5" s="3">
        <v>1345</v>
      </c>
      <c r="D5" s="3">
        <v>1144</v>
      </c>
      <c r="E5" s="3">
        <v>1137</v>
      </c>
      <c r="F5" s="3">
        <v>1153</v>
      </c>
      <c r="G5" s="3">
        <v>1528</v>
      </c>
      <c r="H5" s="3">
        <v>1161</v>
      </c>
      <c r="I5" s="3">
        <v>1308</v>
      </c>
      <c r="J5" s="3">
        <v>1306</v>
      </c>
      <c r="K5" s="3">
        <f>730.29+384.309</f>
        <v>1114.599</v>
      </c>
      <c r="L5" s="3">
        <f>829.296+267.694</f>
        <v>1096.99</v>
      </c>
      <c r="M5" s="3">
        <f>927.959+205.908</f>
        <v>1133.867</v>
      </c>
      <c r="N5" s="6">
        <f>851.271+161.432</f>
        <v>1012.703</v>
      </c>
      <c r="O5" s="6">
        <v>974.456</v>
      </c>
      <c r="P5" s="10">
        <v>985.184</v>
      </c>
      <c r="Q5" s="10">
        <v>1070</v>
      </c>
      <c r="R5" s="10">
        <v>1006.55</v>
      </c>
      <c r="S5" s="10">
        <v>1061.873</v>
      </c>
      <c r="T5" s="29">
        <v>1155.4799999999998</v>
      </c>
      <c r="X5" s="15"/>
    </row>
    <row r="6" spans="1:24" ht="14.25">
      <c r="A6" s="3" t="s">
        <v>8</v>
      </c>
      <c r="B6" s="3">
        <v>188</v>
      </c>
      <c r="C6" s="3">
        <v>113</v>
      </c>
      <c r="D6" s="3">
        <v>120</v>
      </c>
      <c r="E6" s="3">
        <v>102</v>
      </c>
      <c r="F6" s="3">
        <v>104</v>
      </c>
      <c r="G6" s="3">
        <v>122</v>
      </c>
      <c r="H6" s="3">
        <v>150</v>
      </c>
      <c r="I6" s="3">
        <v>187</v>
      </c>
      <c r="J6" s="3">
        <v>184</v>
      </c>
      <c r="K6" s="3">
        <f>79.915+65.423</f>
        <v>145.33800000000002</v>
      </c>
      <c r="L6" s="3">
        <f>79.963+260.192</f>
        <v>340.155</v>
      </c>
      <c r="M6" s="3">
        <f>65.503+73.385</f>
        <v>138.888</v>
      </c>
      <c r="N6" s="6">
        <f>62.49+25.554</f>
        <v>88.044</v>
      </c>
      <c r="O6" s="6">
        <v>96.789</v>
      </c>
      <c r="P6" s="10">
        <v>98.828</v>
      </c>
      <c r="Q6" s="10">
        <v>29</v>
      </c>
      <c r="R6" s="10">
        <v>72.357</v>
      </c>
      <c r="S6" s="10">
        <v>57.753</v>
      </c>
      <c r="T6" s="29">
        <v>20.419</v>
      </c>
      <c r="X6" s="15"/>
    </row>
    <row r="7" spans="1:24" ht="14.25">
      <c r="A7" s="3" t="s">
        <v>21</v>
      </c>
      <c r="B7" s="3">
        <v>491</v>
      </c>
      <c r="C7" s="3">
        <v>428</v>
      </c>
      <c r="D7" s="3">
        <v>373</v>
      </c>
      <c r="E7" s="3">
        <v>587</v>
      </c>
      <c r="F7" s="3">
        <v>565</v>
      </c>
      <c r="G7" s="3">
        <v>688</v>
      </c>
      <c r="H7" s="3">
        <v>1161</v>
      </c>
      <c r="I7" s="3">
        <v>1080</v>
      </c>
      <c r="J7" s="3">
        <v>1178</v>
      </c>
      <c r="K7" s="3">
        <f>984.449+375.307</f>
        <v>1359.7559999999999</v>
      </c>
      <c r="L7" s="3">
        <f>865.099+315.111</f>
        <v>1180.21</v>
      </c>
      <c r="M7" s="3">
        <f>773.941+330.231</f>
        <v>1104.172</v>
      </c>
      <c r="N7" s="6">
        <f>459.561+216.455</f>
        <v>676.016</v>
      </c>
      <c r="O7" s="6">
        <v>704.903</v>
      </c>
      <c r="P7" s="10">
        <v>1012.25</v>
      </c>
      <c r="Q7" s="10">
        <v>1240</v>
      </c>
      <c r="R7" s="10">
        <v>1206.421</v>
      </c>
      <c r="S7" s="10">
        <v>1087.367</v>
      </c>
      <c r="T7" s="29">
        <v>868.757</v>
      </c>
      <c r="X7" s="15"/>
    </row>
    <row r="8" spans="1:24" ht="14.25">
      <c r="A8" s="3" t="s">
        <v>22</v>
      </c>
      <c r="B8" s="3">
        <v>47</v>
      </c>
      <c r="C8" s="3">
        <v>55</v>
      </c>
      <c r="D8" s="3">
        <v>51</v>
      </c>
      <c r="E8" s="3">
        <v>56</v>
      </c>
      <c r="F8" s="3">
        <v>54</v>
      </c>
      <c r="G8" s="3">
        <v>66</v>
      </c>
      <c r="H8" s="3">
        <v>71</v>
      </c>
      <c r="I8" s="3">
        <v>63</v>
      </c>
      <c r="J8" s="3">
        <v>60</v>
      </c>
      <c r="K8" s="3">
        <f>0+58.784</f>
        <v>58.784</v>
      </c>
      <c r="L8" s="3">
        <f>0+61.277</f>
        <v>61.277</v>
      </c>
      <c r="M8" s="3">
        <f>0+29.608</f>
        <v>29.608</v>
      </c>
      <c r="N8" s="6">
        <f>0+21.418</f>
        <v>21.418</v>
      </c>
      <c r="O8" s="6">
        <v>24.494</v>
      </c>
      <c r="P8" s="6">
        <v>26</v>
      </c>
      <c r="Q8" s="6">
        <v>20</v>
      </c>
      <c r="R8" s="6">
        <v>35.397</v>
      </c>
      <c r="S8" s="6">
        <v>20.237</v>
      </c>
      <c r="T8" s="29">
        <v>26.07</v>
      </c>
      <c r="X8" s="15"/>
    </row>
    <row r="9" spans="1:20" ht="14.25">
      <c r="A9" s="3" t="s">
        <v>9</v>
      </c>
      <c r="B9" s="3">
        <v>602</v>
      </c>
      <c r="C9" s="3">
        <v>516</v>
      </c>
      <c r="D9" s="3">
        <v>598</v>
      </c>
      <c r="E9" s="3">
        <v>808</v>
      </c>
      <c r="F9" s="3">
        <v>746</v>
      </c>
      <c r="G9" s="3">
        <v>298</v>
      </c>
      <c r="H9" s="3">
        <v>302</v>
      </c>
      <c r="I9" s="3">
        <v>249</v>
      </c>
      <c r="J9" s="3">
        <v>227</v>
      </c>
      <c r="K9" s="3">
        <f>223.022+117.674</f>
        <v>340.696</v>
      </c>
      <c r="L9" s="3">
        <f>225.71+126.424</f>
        <v>352.134</v>
      </c>
      <c r="M9" s="3">
        <f>198.764+114.951</f>
        <v>313.71500000000003</v>
      </c>
      <c r="N9" s="6">
        <f>147.693+36.998</f>
        <v>184.691</v>
      </c>
      <c r="O9" s="6">
        <v>283.71099999999996</v>
      </c>
      <c r="P9" s="10">
        <v>232.86</v>
      </c>
      <c r="Q9" s="10">
        <v>196</v>
      </c>
      <c r="R9" s="10">
        <v>124.006</v>
      </c>
      <c r="S9" s="10">
        <v>122.623</v>
      </c>
      <c r="T9" s="29">
        <v>82.837</v>
      </c>
    </row>
    <row r="10" spans="1:20" ht="14.25">
      <c r="A10" s="3" t="s">
        <v>23</v>
      </c>
      <c r="B10" s="3">
        <v>190</v>
      </c>
      <c r="C10" s="3">
        <v>75</v>
      </c>
      <c r="D10" s="3">
        <v>73</v>
      </c>
      <c r="E10" s="3">
        <v>77</v>
      </c>
      <c r="F10" s="3">
        <v>141</v>
      </c>
      <c r="G10" s="3">
        <v>108</v>
      </c>
      <c r="H10" s="3">
        <v>116</v>
      </c>
      <c r="I10" s="3">
        <v>230</v>
      </c>
      <c r="J10" s="3">
        <v>198</v>
      </c>
      <c r="K10" s="3">
        <f>41.839+33.297+1.335+19.581+114.335</f>
        <v>210.387</v>
      </c>
      <c r="L10" s="3">
        <f>49.02+0.045+121.399+2.095+11.803+107.674</f>
        <v>292.036</v>
      </c>
      <c r="M10" s="3">
        <f>52.528+0.645+33.443+17.749+33.648</f>
        <v>138.013</v>
      </c>
      <c r="N10" s="6">
        <f>17.584+1.152+23.811+8.256+84.003</f>
        <v>134.80599999999998</v>
      </c>
      <c r="O10" s="6">
        <v>131.408</v>
      </c>
      <c r="P10" s="10">
        <v>169.124</v>
      </c>
      <c r="Q10" s="10">
        <v>201</v>
      </c>
      <c r="R10" s="10">
        <v>263.34799999999996</v>
      </c>
      <c r="S10" s="10">
        <v>290.35</v>
      </c>
      <c r="T10" s="29">
        <v>255.523</v>
      </c>
    </row>
    <row r="11" spans="1:20" ht="14.25">
      <c r="A11" s="3" t="s">
        <v>7</v>
      </c>
      <c r="B11" s="3">
        <v>640</v>
      </c>
      <c r="C11" s="3">
        <v>492</v>
      </c>
      <c r="D11" s="3">
        <v>459</v>
      </c>
      <c r="E11" s="3">
        <v>319</v>
      </c>
      <c r="F11" s="3">
        <v>233</v>
      </c>
      <c r="G11" s="3">
        <v>212</v>
      </c>
      <c r="H11" s="3">
        <v>218</v>
      </c>
      <c r="I11" s="3">
        <v>255</v>
      </c>
      <c r="J11" s="3">
        <v>226</v>
      </c>
      <c r="K11" s="3">
        <v>236.581</v>
      </c>
      <c r="L11" s="3">
        <v>249.052</v>
      </c>
      <c r="M11" s="3">
        <v>269.341</v>
      </c>
      <c r="N11" s="6">
        <f>47.242+129.349</f>
        <v>176.59099999999998</v>
      </c>
      <c r="O11" s="6">
        <v>216.906</v>
      </c>
      <c r="P11" s="10">
        <v>245.54</v>
      </c>
      <c r="Q11" s="10">
        <v>138</v>
      </c>
      <c r="R11" s="10">
        <v>106.84</v>
      </c>
      <c r="S11" s="10">
        <v>138.147</v>
      </c>
      <c r="T11" s="29">
        <v>166.492</v>
      </c>
    </row>
    <row r="12" spans="1:20" ht="14.25">
      <c r="A12" s="3"/>
      <c r="B12" s="3">
        <v>3795</v>
      </c>
      <c r="C12" s="3">
        <v>3200</v>
      </c>
      <c r="D12" s="3">
        <v>3067</v>
      </c>
      <c r="E12" s="3">
        <v>3358</v>
      </c>
      <c r="F12" s="3">
        <v>3212</v>
      </c>
      <c r="G12" s="3">
        <v>3153</v>
      </c>
      <c r="H12" s="3">
        <v>3301</v>
      </c>
      <c r="I12" s="3">
        <v>3463</v>
      </c>
      <c r="J12" s="3">
        <v>3446</v>
      </c>
      <c r="K12" s="3">
        <f aca="true" t="shared" si="0" ref="K12:Q12">SUM(K4:K11)</f>
        <v>3547.4</v>
      </c>
      <c r="L12" s="3">
        <f t="shared" si="0"/>
        <v>3668.7950000000005</v>
      </c>
      <c r="M12" s="3">
        <f t="shared" si="0"/>
        <v>3199.681</v>
      </c>
      <c r="N12" s="6">
        <f t="shared" si="0"/>
        <v>2334.3199999999997</v>
      </c>
      <c r="O12" s="6">
        <f t="shared" si="0"/>
        <v>2471.062</v>
      </c>
      <c r="P12" s="6">
        <f t="shared" si="0"/>
        <v>2806.0139999999997</v>
      </c>
      <c r="Q12" s="6">
        <f t="shared" si="0"/>
        <v>2920</v>
      </c>
      <c r="R12" s="6">
        <f>SUM(R4:R11)</f>
        <v>2839.656</v>
      </c>
      <c r="S12" s="6">
        <f>SUM(S4:S11)</f>
        <v>2811.466</v>
      </c>
      <c r="T12" s="10">
        <f>SUM(T4:T11)</f>
        <v>2622.8410000000003</v>
      </c>
    </row>
    <row r="13" ht="14.25">
      <c r="N13" s="5"/>
    </row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>
      <c r="J28" s="8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nsa16</dc:creator>
  <cp:keywords/>
  <dc:description/>
  <cp:lastModifiedBy>nsa16</cp:lastModifiedBy>
  <cp:lastPrinted>2016-06-08T02:30:44Z</cp:lastPrinted>
  <dcterms:created xsi:type="dcterms:W3CDTF">1997-01-08T22:48:59Z</dcterms:created>
  <dcterms:modified xsi:type="dcterms:W3CDTF">2016-06-10T00:57:17Z</dcterms:modified>
  <cp:category/>
  <cp:version/>
  <cp:contentType/>
  <cp:contentStatus/>
</cp:coreProperties>
</file>