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tabRatio="715" activeTab="0"/>
  </bookViews>
  <sheets>
    <sheet name="高炉スラグ使用量 推移" sheetId="1" r:id="rId1"/>
    <sheet name="製鋼スラグ使用量 推移 " sheetId="2" r:id="rId2"/>
    <sheet name="転炉スラグ使用量　推移" sheetId="3" r:id="rId3"/>
    <sheet name="電気炉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'!$A$1:$T$28</definedName>
    <definedName name="_xlnm.Print_Area" localSheetId="2">'転炉スラグ使用量　推移'!$A$1:$T$30</definedName>
    <definedName name="_xlnm.Print_Area" localSheetId="3">'電気炉スラグ使用量　推移'!$A$1:$T$30</definedName>
  </definedNames>
  <calcPr fullCalcOnLoad="1"/>
</workbook>
</file>

<file path=xl/sharedStrings.xml><?xml version="1.0" encoding="utf-8"?>
<sst xmlns="http://schemas.openxmlformats.org/spreadsheetml/2006/main" count="118" uniqueCount="52">
  <si>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</si>
  <si>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</si>
  <si>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</si>
  <si>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</si>
  <si>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</si>
  <si>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</si>
  <si>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</si>
  <si>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</si>
  <si>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</si>
  <si>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</si>
  <si>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H10</t>
  </si>
  <si>
    <t>H11</t>
  </si>
  <si>
    <t>H12</t>
  </si>
  <si>
    <t>H13</t>
  </si>
  <si>
    <t>H14</t>
  </si>
  <si>
    <t>H15</t>
  </si>
  <si>
    <t>H16</t>
  </si>
  <si>
    <t>H17</t>
  </si>
  <si>
    <t>再使用</t>
  </si>
  <si>
    <t>道路</t>
  </si>
  <si>
    <t>土木</t>
  </si>
  <si>
    <t>セメント</t>
  </si>
  <si>
    <t>他利用</t>
  </si>
  <si>
    <t>電気炉スラグ使用内訳推移</t>
  </si>
  <si>
    <t>H18</t>
  </si>
  <si>
    <t>H19</t>
  </si>
  <si>
    <t>H20</t>
  </si>
  <si>
    <t>H10</t>
  </si>
  <si>
    <t>H11</t>
  </si>
  <si>
    <t>H12</t>
  </si>
  <si>
    <t>H13</t>
  </si>
  <si>
    <t>H14</t>
  </si>
  <si>
    <t>H15</t>
  </si>
  <si>
    <t>H16</t>
  </si>
  <si>
    <t>H17</t>
  </si>
  <si>
    <t>高炉スラグ使用内訳推移</t>
  </si>
  <si>
    <t>H21</t>
  </si>
  <si>
    <t>セメント</t>
  </si>
  <si>
    <t>製鋼ｽﾗｸﾞ使用内訳推移</t>
  </si>
  <si>
    <t>再利用</t>
  </si>
  <si>
    <t>加工用原料</t>
  </si>
  <si>
    <t>転炉ｽﾗｸﾞ使用内訳推移</t>
  </si>
  <si>
    <t>H22</t>
  </si>
  <si>
    <t>H22</t>
  </si>
  <si>
    <t>H23</t>
  </si>
  <si>
    <t>H23</t>
  </si>
  <si>
    <t>H24</t>
  </si>
  <si>
    <t>H25</t>
  </si>
  <si>
    <t>H26</t>
  </si>
  <si>
    <t>（単位：千トン）</t>
  </si>
  <si>
    <t>H27</t>
  </si>
  <si>
    <t>H28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</si>
</sst>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180" fontId="5" fillId="0" borderId="0" xfId="63" applyNumberFormat="1" applyFont="1" applyAlignment="1">
      <alignment horizont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Fill="1" applyAlignment="1">
      <alignment horizontal="center" vertical="center"/>
      <protection/>
    </xf>
    <xf numFmtId="0" fontId="37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Alignment="1">
      <alignment horizontal="center" vertical="center"/>
      <protection/>
    </xf>
    <xf numFmtId="180" fontId="5" fillId="0" borderId="0" xfId="62" applyNumberFormat="1" applyFont="1" applyFill="1" applyAlignment="1">
      <alignment horizontal="center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63" applyNumberFormat="1" applyFont="1" applyAlignment="1">
      <alignment horizontal="center" vertical="center"/>
      <protection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4"/>
          <c:w val="0.523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推移'!$J$8:$T$8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推移'!$J$9:$T$9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推移'!$J$10:$T$10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05"/>
          <c:w val="0.623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'!$J$8:$T$8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'!$J$9:$T$9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775"/>
          <c:w val="0.6287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65"/>
          <c:w val="0.6192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8657120"/>
        <c:axId val="12369761"/>
      </c:bar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0.88325</cdr:y>
    </cdr:from>
    <cdr:to>
      <cdr:x>0.09675</cdr:x>
      <cdr:y>0.94525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2333625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0.0535</cdr:x>
      <cdr:y>0.009</cdr:y>
    </cdr:from>
    <cdr:to>
      <cdr:x>0.21925</cdr:x>
      <cdr:y>0.11975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8150" y="19050"/>
          <a:ext cx="1362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0.5775</cdr:x>
      <cdr:y>0.165</cdr:y>
    </cdr:from>
    <cdr:to>
      <cdr:x>0.93875</cdr:x>
      <cdr:y>1</cdr:y>
    </cdr:to>
    <cdr:grpSp>
      <cdr:nvGrpSpPr>
        <cdr:cNvPr id="3" name="Group 16"/>
        <cdr:cNvGrpSpPr>
          <a:grpSpLocks/>
        </cdr:cNvGrpSpPr>
      </cdr:nvGrpSpPr>
      <cdr:grpSpPr>
        <a:xfrm>
          <a:off x="4743450" y="428625"/>
          <a:ext cx="2971800" cy="2247900"/>
          <a:chOff x="4358366" y="352161"/>
          <a:chExt cx="2767610" cy="2114814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1935"/>
            <a:ext cx="2618851" cy="2400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848"/>
            <a:ext cx="2618851" cy="2717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02"/>
            <a:ext cx="2763459" cy="5641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混合材、普通ボルト増量材、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695"/>
            <a:ext cx="2618851" cy="182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30037"/>
            <a:ext cx="2614700" cy="1713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1655"/>
            <a:ext cx="2618851" cy="1739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0" name="Rectangle 9"/>
          <cdr:cNvSpPr>
            <a:spLocks/>
          </cdr:cNvSpPr>
        </cdr:nvSpPr>
        <cdr:spPr>
          <a:xfrm>
            <a:off x="4358366" y="2217956"/>
            <a:ext cx="1867445" cy="1977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注：使用量とは総出荷量</a:t>
            </a:r>
          </a:p>
        </cdr:txBody>
      </cdr:sp>
    </cdr:grpSp>
  </cdr:relSizeAnchor>
  <cdr:relSizeAnchor xmlns:cdr="http://schemas.openxmlformats.org/drawingml/2006/chartDrawing">
    <cdr:from>
      <cdr:x>0.51975</cdr:x>
      <cdr:y>0.17925</cdr:y>
    </cdr:from>
    <cdr:to>
      <cdr:x>0.57225</cdr:x>
      <cdr:y>0.251</cdr:y>
    </cdr:to>
    <cdr:sp>
      <cdr:nvSpPr>
        <cdr:cNvPr id="11" name="Line 10"/>
        <cdr:cNvSpPr>
          <a:spLocks/>
        </cdr:cNvSpPr>
      </cdr:nvSpPr>
      <cdr:spPr>
        <a:xfrm flipH="1">
          <a:off x="4267200" y="466725"/>
          <a:ext cx="428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0.2925</cdr:y>
    </cdr:from>
    <cdr:to>
      <cdr:x>0.57275</cdr:x>
      <cdr:y>0.29775</cdr:y>
    </cdr:to>
    <cdr:sp>
      <cdr:nvSpPr>
        <cdr:cNvPr id="12" name="Line 11"/>
        <cdr:cNvSpPr>
          <a:spLocks/>
        </cdr:cNvSpPr>
      </cdr:nvSpPr>
      <cdr:spPr>
        <a:xfrm flipH="1" flipV="1">
          <a:off x="4267200" y="7715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0.41325</cdr:y>
    </cdr:from>
    <cdr:to>
      <cdr:x>0.57275</cdr:x>
      <cdr:y>0.4275</cdr:y>
    </cdr:to>
    <cdr:sp>
      <cdr:nvSpPr>
        <cdr:cNvPr id="13" name="Line 12"/>
        <cdr:cNvSpPr>
          <a:spLocks/>
        </cdr:cNvSpPr>
      </cdr:nvSpPr>
      <cdr:spPr>
        <a:xfrm flipH="1">
          <a:off x="4276725" y="1085850"/>
          <a:ext cx="428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0.64325</cdr:y>
    </cdr:from>
    <cdr:to>
      <cdr:x>0.57225</cdr:x>
      <cdr:y>0.76175</cdr:y>
    </cdr:to>
    <cdr:sp>
      <cdr:nvSpPr>
        <cdr:cNvPr id="14" name="Line 13"/>
        <cdr:cNvSpPr>
          <a:spLocks/>
        </cdr:cNvSpPr>
      </cdr:nvSpPr>
      <cdr:spPr>
        <a:xfrm flipH="1">
          <a:off x="4257675" y="1695450"/>
          <a:ext cx="438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0.7195</cdr:y>
    </cdr:from>
    <cdr:to>
      <cdr:x>0.571</cdr:x>
      <cdr:y>0.7655</cdr:y>
    </cdr:to>
    <cdr:sp>
      <cdr:nvSpPr>
        <cdr:cNvPr id="15" name="Line 14"/>
        <cdr:cNvSpPr>
          <a:spLocks/>
        </cdr:cNvSpPr>
      </cdr:nvSpPr>
      <cdr:spPr>
        <a:xfrm flipH="1">
          <a:off x="4267200" y="1905000"/>
          <a:ext cx="419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0.7905</cdr:y>
    </cdr:from>
    <cdr:to>
      <cdr:x>0.57475</cdr:x>
      <cdr:y>0.8245</cdr:y>
    </cdr:to>
    <cdr:sp>
      <cdr:nvSpPr>
        <cdr:cNvPr id="16" name="Line 15"/>
        <cdr:cNvSpPr>
          <a:spLocks/>
        </cdr:cNvSpPr>
      </cdr:nvSpPr>
      <cdr:spPr>
        <a:xfrm flipH="1" flipV="1">
          <a:off x="4257675" y="2085975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142875</xdr:rowOff>
    </xdr:from>
    <xdr:to>
      <xdr:col>15</xdr:col>
      <xdr:colOff>180975</xdr:colOff>
      <xdr:row>27</xdr:row>
      <xdr:rowOff>152400</xdr:rowOff>
    </xdr:to>
    <xdr:graphicFrame>
      <xdr:nvGraphicFramePr>
        <xdr:cNvPr id="1" name="Chart 5"/>
        <xdr:cNvGraphicFramePr/>
      </xdr:nvGraphicFramePr>
      <xdr:xfrm>
        <a:off x="1285875" y="2314575"/>
        <a:ext cx="82200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13</xdr:row>
      <xdr:rowOff>104775</xdr:rowOff>
    </xdr:from>
    <xdr:to>
      <xdr:col>4</xdr:col>
      <xdr:colOff>352425</xdr:colOff>
      <xdr:row>15</xdr:row>
      <xdr:rowOff>38100</xdr:rowOff>
    </xdr:to>
    <xdr:sp>
      <xdr:nvSpPr>
        <xdr:cNvPr id="2" name="Rectangle 7"/>
        <xdr:cNvSpPr>
          <a:spLocks/>
        </xdr:cNvSpPr>
      </xdr:nvSpPr>
      <xdr:spPr>
        <a:xfrm>
          <a:off x="2371725" y="2447925"/>
          <a:ext cx="914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0.9125</cdr:y>
    </cdr:from>
    <cdr:to>
      <cdr:x>0.0845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3241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0.069</cdr:x>
      <cdr:y>-0.00075</cdr:y>
    </cdr:from>
    <cdr:to>
      <cdr:x>0.17775</cdr:x>
      <cdr:y>0.07875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0.14925</cdr:x>
      <cdr:y>0.011</cdr:y>
    </cdr:from>
    <cdr:to>
      <cdr:x>0.28125</cdr:x>
      <cdr:y>0.13575</cdr:y>
    </cdr:to>
    <cdr:sp>
      <cdr:nvSpPr>
        <cdr:cNvPr id="3" name="Rectangle 3"/>
        <cdr:cNvSpPr>
          <a:spLocks/>
        </cdr:cNvSpPr>
      </cdr:nvSpPr>
      <cdr:spPr>
        <a:xfrm>
          <a:off x="1162050" y="1905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0.6765</cdr:x>
      <cdr:y>0.1065</cdr:y>
    </cdr:from>
    <cdr:to>
      <cdr:x>1</cdr:x>
      <cdr:y>0.9515</cdr:y>
    </cdr:to>
    <cdr:grpSp>
      <cdr:nvGrpSpPr>
        <cdr:cNvPr id="4" name="Group 25"/>
        <cdr:cNvGrpSpPr>
          <a:grpSpLocks/>
        </cdr:cNvGrpSpPr>
      </cdr:nvGrpSpPr>
      <cdr:grpSpPr>
        <a:xfrm>
          <a:off x="5276850" y="266700"/>
          <a:ext cx="2581275" cy="2152650"/>
          <a:chOff x="4609826" y="379847"/>
          <a:chExt cx="2277920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084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084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8432"/>
            <a:ext cx="2230084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084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0.62675</cdr:x>
      <cdr:y>0.138</cdr:y>
    </cdr:from>
    <cdr:to>
      <cdr:x>0.6695</cdr:x>
      <cdr:y>0.247</cdr:y>
    </cdr:to>
    <cdr:sp>
      <cdr:nvSpPr>
        <cdr:cNvPr id="13" name="Line 14"/>
        <cdr:cNvSpPr>
          <a:spLocks/>
        </cdr:cNvSpPr>
      </cdr:nvSpPr>
      <cdr:spPr>
        <a:xfrm flipV="1">
          <a:off x="4886325" y="342900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0.22775</cdr:y>
    </cdr:from>
    <cdr:to>
      <cdr:x>0.6735</cdr:x>
      <cdr:y>0.27475</cdr:y>
    </cdr:to>
    <cdr:sp>
      <cdr:nvSpPr>
        <cdr:cNvPr id="14" name="Line 15"/>
        <cdr:cNvSpPr>
          <a:spLocks/>
        </cdr:cNvSpPr>
      </cdr:nvSpPr>
      <cdr:spPr>
        <a:xfrm flipV="1">
          <a:off x="4886325" y="581025"/>
          <a:ext cx="361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0.297</cdr:y>
    </cdr:from>
    <cdr:to>
      <cdr:x>0.6735</cdr:x>
      <cdr:y>0.34375</cdr:y>
    </cdr:to>
    <cdr:sp>
      <cdr:nvSpPr>
        <cdr:cNvPr id="15" name="Line 16"/>
        <cdr:cNvSpPr>
          <a:spLocks/>
        </cdr:cNvSpPr>
      </cdr:nvSpPr>
      <cdr:spPr>
        <a:xfrm>
          <a:off x="4886325" y="752475"/>
          <a:ext cx="361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0.31225</cdr:y>
    </cdr:from>
    <cdr:to>
      <cdr:x>0.668</cdr:x>
      <cdr:y>0.4245</cdr:y>
    </cdr:to>
    <cdr:sp>
      <cdr:nvSpPr>
        <cdr:cNvPr id="16" name="Line 17"/>
        <cdr:cNvSpPr>
          <a:spLocks/>
        </cdr:cNvSpPr>
      </cdr:nvSpPr>
      <cdr:spPr>
        <a:xfrm>
          <a:off x="4876800" y="790575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0.38525</cdr:y>
    </cdr:from>
    <cdr:to>
      <cdr:x>0.67025</cdr:x>
      <cdr:y>0.4975</cdr:y>
    </cdr:to>
    <cdr:sp>
      <cdr:nvSpPr>
        <cdr:cNvPr id="17" name="Line 18"/>
        <cdr:cNvSpPr>
          <a:spLocks/>
        </cdr:cNvSpPr>
      </cdr:nvSpPr>
      <cdr:spPr>
        <a:xfrm>
          <a:off x="4895850" y="98107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0.53425</cdr:y>
    </cdr:from>
    <cdr:to>
      <cdr:x>0.6745</cdr:x>
      <cdr:y>0.5805</cdr:y>
    </cdr:to>
    <cdr:sp>
      <cdr:nvSpPr>
        <cdr:cNvPr id="18" name="Line 19"/>
        <cdr:cNvSpPr>
          <a:spLocks/>
        </cdr:cNvSpPr>
      </cdr:nvSpPr>
      <cdr:spPr>
        <a:xfrm>
          <a:off x="4876800" y="1362075"/>
          <a:ext cx="381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0.628</cdr:y>
    </cdr:from>
    <cdr:to>
      <cdr:x>0.6725</cdr:x>
      <cdr:y>0.68575</cdr:y>
    </cdr:to>
    <cdr:sp>
      <cdr:nvSpPr>
        <cdr:cNvPr id="19" name="Line 20"/>
        <cdr:cNvSpPr>
          <a:spLocks/>
        </cdr:cNvSpPr>
      </cdr:nvSpPr>
      <cdr:spPr>
        <a:xfrm>
          <a:off x="4886325" y="1600200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0.80475</cdr:y>
    </cdr:from>
    <cdr:to>
      <cdr:x>0.67525</cdr:x>
      <cdr:y>0.807</cdr:y>
    </cdr:to>
    <cdr:sp>
      <cdr:nvSpPr>
        <cdr:cNvPr id="20" name="Line 21"/>
        <cdr:cNvSpPr>
          <a:spLocks/>
        </cdr:cNvSpPr>
      </cdr:nvSpPr>
      <cdr:spPr>
        <a:xfrm flipV="1">
          <a:off x="4876800" y="204787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0</xdr:rowOff>
    </xdr:from>
    <xdr:to>
      <xdr:col>14</xdr:col>
      <xdr:colOff>352425</xdr:colOff>
      <xdr:row>28</xdr:row>
      <xdr:rowOff>19050</xdr:rowOff>
    </xdr:to>
    <xdr:graphicFrame>
      <xdr:nvGraphicFramePr>
        <xdr:cNvPr id="1" name="Chart 8"/>
        <xdr:cNvGraphicFramePr/>
      </xdr:nvGraphicFramePr>
      <xdr:xfrm>
        <a:off x="1295400" y="2524125"/>
        <a:ext cx="7800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0.91875</cdr:y>
    </cdr:from>
    <cdr:to>
      <cdr:x>0.1025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28600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0.06375</cdr:x>
      <cdr:y>-0.0045</cdr:y>
    </cdr:from>
    <cdr:to>
      <cdr:x>0.15775</cdr:x>
      <cdr:y>0.07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-9524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0.1445</cdr:x>
      <cdr:y>0.023</cdr:y>
    </cdr:from>
    <cdr:to>
      <cdr:x>0.2835</cdr:x>
      <cdr:y>0.12575</cdr:y>
    </cdr:to>
    <cdr:sp>
      <cdr:nvSpPr>
        <cdr:cNvPr id="3" name="Rectangle 3"/>
        <cdr:cNvSpPr>
          <a:spLocks/>
        </cdr:cNvSpPr>
      </cdr:nvSpPr>
      <cdr:spPr>
        <a:xfrm>
          <a:off x="1095375" y="57150"/>
          <a:ext cx="1057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転炉スラグ</a:t>
          </a:r>
        </a:p>
      </cdr:txBody>
    </cdr:sp>
  </cdr:relSizeAnchor>
  <cdr:relSizeAnchor xmlns:cdr="http://schemas.openxmlformats.org/drawingml/2006/chartDrawing">
    <cdr:from>
      <cdr:x>0.67875</cdr:x>
      <cdr:y>0.054</cdr:y>
    </cdr:from>
    <cdr:to>
      <cdr:x>1</cdr:x>
      <cdr:y>0.90975</cdr:y>
    </cdr:to>
    <cdr:grpSp>
      <cdr:nvGrpSpPr>
        <cdr:cNvPr id="4" name="Group 22"/>
        <cdr:cNvGrpSpPr>
          <a:grpSpLocks/>
        </cdr:cNvGrpSpPr>
      </cdr:nvGrpSpPr>
      <cdr:grpSpPr>
        <a:xfrm>
          <a:off x="5162550" y="133350"/>
          <a:ext cx="2495550" cy="213360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再使用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</cdr:x>
      <cdr:y>0.059</cdr:y>
    </cdr:from>
    <cdr:to>
      <cdr:x>0.6685</cdr:x>
      <cdr:y>0.214</cdr:y>
    </cdr:to>
    <cdr:sp>
      <cdr:nvSpPr>
        <cdr:cNvPr id="13" name="Line 14"/>
        <cdr:cNvSpPr>
          <a:spLocks/>
        </cdr:cNvSpPr>
      </cdr:nvSpPr>
      <cdr:spPr>
        <a:xfrm flipV="1">
          <a:off x="4810125" y="142875"/>
          <a:ext cx="266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0.14425</cdr:y>
    </cdr:from>
    <cdr:to>
      <cdr:x>0.67375</cdr:x>
      <cdr:y>0.24075</cdr:y>
    </cdr:to>
    <cdr:sp>
      <cdr:nvSpPr>
        <cdr:cNvPr id="14" name="Line 15"/>
        <cdr:cNvSpPr>
          <a:spLocks/>
        </cdr:cNvSpPr>
      </cdr:nvSpPr>
      <cdr:spPr>
        <a:xfrm flipV="1">
          <a:off x="4810125" y="35242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0.24075</cdr:y>
    </cdr:from>
    <cdr:to>
      <cdr:x>0.68</cdr:x>
      <cdr:y>0.26225</cdr:y>
    </cdr:to>
    <cdr:sp>
      <cdr:nvSpPr>
        <cdr:cNvPr id="15" name="Line 16"/>
        <cdr:cNvSpPr>
          <a:spLocks/>
        </cdr:cNvSpPr>
      </cdr:nvSpPr>
      <cdr:spPr>
        <a:xfrm flipV="1">
          <a:off x="4791075" y="600075"/>
          <a:ext cx="3714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0.2775</cdr:y>
    </cdr:from>
    <cdr:to>
      <cdr:x>0.68175</cdr:x>
      <cdr:y>0.36875</cdr:y>
    </cdr:to>
    <cdr:sp>
      <cdr:nvSpPr>
        <cdr:cNvPr id="16" name="Line 17"/>
        <cdr:cNvSpPr>
          <a:spLocks/>
        </cdr:cNvSpPr>
      </cdr:nvSpPr>
      <cdr:spPr>
        <a:xfrm>
          <a:off x="4800600" y="685800"/>
          <a:ext cx="381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0.36875</cdr:y>
    </cdr:from>
    <cdr:to>
      <cdr:x>0.67475</cdr:x>
      <cdr:y>0.457</cdr:y>
    </cdr:to>
    <cdr:sp>
      <cdr:nvSpPr>
        <cdr:cNvPr id="17" name="Line 18"/>
        <cdr:cNvSpPr>
          <a:spLocks/>
        </cdr:cNvSpPr>
      </cdr:nvSpPr>
      <cdr:spPr>
        <a:xfrm>
          <a:off x="4810125" y="914400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0.506</cdr:y>
    </cdr:from>
    <cdr:to>
      <cdr:x>0.678</cdr:x>
      <cdr:y>0.54675</cdr:y>
    </cdr:to>
    <cdr:sp>
      <cdr:nvSpPr>
        <cdr:cNvPr id="18" name="Line 19"/>
        <cdr:cNvSpPr>
          <a:spLocks/>
        </cdr:cNvSpPr>
      </cdr:nvSpPr>
      <cdr:spPr>
        <a:xfrm>
          <a:off x="4800600" y="1257300"/>
          <a:ext cx="3524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0.605</cdr:y>
    </cdr:from>
    <cdr:to>
      <cdr:x>0.68175</cdr:x>
      <cdr:y>0.64875</cdr:y>
    </cdr:to>
    <cdr:sp>
      <cdr:nvSpPr>
        <cdr:cNvPr id="19" name="Line 20"/>
        <cdr:cNvSpPr>
          <a:spLocks/>
        </cdr:cNvSpPr>
      </cdr:nvSpPr>
      <cdr:spPr>
        <a:xfrm>
          <a:off x="4800600" y="1504950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0.77675</cdr:y>
    </cdr:from>
    <cdr:to>
      <cdr:x>0.67325</cdr:x>
      <cdr:y>0.78675</cdr:y>
    </cdr:to>
    <cdr:sp>
      <cdr:nvSpPr>
        <cdr:cNvPr id="20" name="Line 21"/>
        <cdr:cNvSpPr>
          <a:spLocks/>
        </cdr:cNvSpPr>
      </cdr:nvSpPr>
      <cdr:spPr>
        <a:xfrm flipV="1">
          <a:off x="4791075" y="1933575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9525</xdr:rowOff>
    </xdr:from>
    <xdr:to>
      <xdr:col>14</xdr:col>
      <xdr:colOff>114300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1247775" y="2524125"/>
        <a:ext cx="7610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0.91975</cdr:y>
    </cdr:from>
    <cdr:to>
      <cdr:x>0.09025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23622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0.06675</cdr:x>
      <cdr:y>-0.0035</cdr:y>
    </cdr:from>
    <cdr:to>
      <cdr:x>0.15825</cdr:x>
      <cdr:y>0.06975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0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0.1405</cdr:x>
      <cdr:y>0</cdr:y>
    </cdr:from>
    <cdr:to>
      <cdr:x>0.29375</cdr:x>
      <cdr:y>0.10325</cdr:y>
    </cdr:to>
    <cdr:sp>
      <cdr:nvSpPr>
        <cdr:cNvPr id="3" name="Rectangle 3"/>
        <cdr:cNvSpPr>
          <a:spLocks/>
        </cdr:cNvSpPr>
      </cdr:nvSpPr>
      <cdr:spPr>
        <a:xfrm>
          <a:off x="1181100" y="0"/>
          <a:ext cx="1285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電気炉スラグ</a:t>
          </a:r>
        </a:p>
      </cdr:txBody>
    </cdr:sp>
  </cdr:relSizeAnchor>
  <cdr:relSizeAnchor xmlns:cdr="http://schemas.openxmlformats.org/drawingml/2006/chartDrawing">
    <cdr:from>
      <cdr:x>0.678</cdr:x>
      <cdr:y>0.1445</cdr:y>
    </cdr:from>
    <cdr:to>
      <cdr:x>1</cdr:x>
      <cdr:y>0.9695</cdr:y>
    </cdr:to>
    <cdr:grpSp>
      <cdr:nvGrpSpPr>
        <cdr:cNvPr id="4" name="Group 25"/>
        <cdr:cNvGrpSpPr>
          <a:grpSpLocks/>
        </cdr:cNvGrpSpPr>
      </cdr:nvGrpSpPr>
      <cdr:grpSpPr>
        <a:xfrm>
          <a:off x="5695950" y="371475"/>
          <a:ext cx="2743200" cy="2124075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0.63375</cdr:x>
      <cdr:y>0.18025</cdr:y>
    </cdr:from>
    <cdr:to>
      <cdr:x>0.672</cdr:x>
      <cdr:y>0.345</cdr:y>
    </cdr:to>
    <cdr:sp>
      <cdr:nvSpPr>
        <cdr:cNvPr id="13" name="Line 14"/>
        <cdr:cNvSpPr>
          <a:spLocks/>
        </cdr:cNvSpPr>
      </cdr:nvSpPr>
      <cdr:spPr>
        <a:xfrm flipV="1">
          <a:off x="5324475" y="457200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0.279</cdr:y>
    </cdr:from>
    <cdr:to>
      <cdr:x>0.677</cdr:x>
      <cdr:y>0.39575</cdr:y>
    </cdr:to>
    <cdr:sp>
      <cdr:nvSpPr>
        <cdr:cNvPr id="14" name="Line 15"/>
        <cdr:cNvSpPr>
          <a:spLocks/>
        </cdr:cNvSpPr>
      </cdr:nvSpPr>
      <cdr:spPr>
        <a:xfrm flipV="1">
          <a:off x="5334000" y="71437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0.40275</cdr:y>
    </cdr:from>
    <cdr:to>
      <cdr:x>0.67725</cdr:x>
      <cdr:y>0.42275</cdr:y>
    </cdr:to>
    <cdr:sp>
      <cdr:nvSpPr>
        <cdr:cNvPr id="15" name="Line 16"/>
        <cdr:cNvSpPr>
          <a:spLocks/>
        </cdr:cNvSpPr>
      </cdr:nvSpPr>
      <cdr:spPr>
        <a:xfrm flipV="1">
          <a:off x="5324475" y="1028700"/>
          <a:ext cx="361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0.4315</cdr:y>
    </cdr:from>
    <cdr:to>
      <cdr:x>0.6785</cdr:x>
      <cdr:y>0.50925</cdr:y>
    </cdr:to>
    <cdr:sp>
      <cdr:nvSpPr>
        <cdr:cNvPr id="16" name="Line 17"/>
        <cdr:cNvSpPr>
          <a:spLocks/>
        </cdr:cNvSpPr>
      </cdr:nvSpPr>
      <cdr:spPr>
        <a:xfrm>
          <a:off x="5314950" y="1104900"/>
          <a:ext cx="381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0.5565</cdr:y>
    </cdr:from>
    <cdr:to>
      <cdr:x>0.6745</cdr:x>
      <cdr:y>0.587</cdr:y>
    </cdr:to>
    <cdr:sp>
      <cdr:nvSpPr>
        <cdr:cNvPr id="17" name="Line 18"/>
        <cdr:cNvSpPr>
          <a:spLocks/>
        </cdr:cNvSpPr>
      </cdr:nvSpPr>
      <cdr:spPr>
        <a:xfrm>
          <a:off x="5314950" y="14287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0.62425</cdr:y>
    </cdr:from>
    <cdr:to>
      <cdr:x>0.67775</cdr:x>
      <cdr:y>0.68425</cdr:y>
    </cdr:to>
    <cdr:sp>
      <cdr:nvSpPr>
        <cdr:cNvPr id="18" name="Line 19"/>
        <cdr:cNvSpPr>
          <a:spLocks/>
        </cdr:cNvSpPr>
      </cdr:nvSpPr>
      <cdr:spPr>
        <a:xfrm>
          <a:off x="5314950" y="1600200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0.76575</cdr:y>
    </cdr:from>
    <cdr:to>
      <cdr:x>0.68025</cdr:x>
      <cdr:y>0.7675</cdr:y>
    </cdr:to>
    <cdr:sp>
      <cdr:nvSpPr>
        <cdr:cNvPr id="19" name="Line 20"/>
        <cdr:cNvSpPr>
          <a:spLocks/>
        </cdr:cNvSpPr>
      </cdr:nvSpPr>
      <cdr:spPr>
        <a:xfrm>
          <a:off x="5324475" y="1962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0.8375</cdr:y>
    </cdr:from>
    <cdr:to>
      <cdr:x>0.6765</cdr:x>
      <cdr:y>0.85825</cdr:y>
    </cdr:to>
    <cdr:sp>
      <cdr:nvSpPr>
        <cdr:cNvPr id="20" name="Line 21"/>
        <cdr:cNvSpPr>
          <a:spLocks/>
        </cdr:cNvSpPr>
      </cdr:nvSpPr>
      <cdr:spPr>
        <a:xfrm flipV="1">
          <a:off x="5314950" y="2152650"/>
          <a:ext cx="361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13</xdr:row>
      <xdr:rowOff>180975</xdr:rowOff>
    </xdr:from>
    <xdr:to>
      <xdr:col>15</xdr:col>
      <xdr:colOff>219075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1133475" y="2533650"/>
        <a:ext cx="84105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18" zoomScalePageLayoutView="0" workbookViewId="0" topLeftCell="A1">
      <selection activeCell="A1" sqref="A1"/>
    </sheetView>
  </sheetViews>
  <sheetFormatPr defaultColWidth="8.25390625" defaultRowHeight="13.5"/>
  <cols>
    <col min="1" max="1" width="15.625" style="17" customWidth="1"/>
    <col min="2" max="21" width="7.625" style="17" customWidth="1"/>
    <col min="22" max="24" width="9.625" style="17" customWidth="1"/>
    <col min="25" max="16384" width="8.25390625" style="17" customWidth="1"/>
  </cols>
  <sheetData>
    <row r="1" spans="1:12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ht="14.25">
      <c r="A2" s="18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T2" s="19" t="s">
        <v>49</v>
      </c>
    </row>
    <row r="3" spans="1:20" ht="14.25">
      <c r="A3" s="16"/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1" t="s">
        <v>32</v>
      </c>
      <c r="H3" s="21" t="s">
        <v>33</v>
      </c>
      <c r="I3" s="21" t="s">
        <v>34</v>
      </c>
      <c r="J3" s="21" t="s">
        <v>24</v>
      </c>
      <c r="K3" s="21" t="s">
        <v>25</v>
      </c>
      <c r="L3" s="21" t="s">
        <v>26</v>
      </c>
      <c r="M3" s="21" t="s">
        <v>36</v>
      </c>
      <c r="N3" s="21" t="s">
        <v>42</v>
      </c>
      <c r="O3" s="21" t="s">
        <v>44</v>
      </c>
      <c r="P3" s="21" t="s">
        <v>46</v>
      </c>
      <c r="Q3" s="21" t="s">
        <v>47</v>
      </c>
      <c r="R3" s="21" t="s">
        <v>48</v>
      </c>
      <c r="S3" s="21" t="s">
        <v>50</v>
      </c>
      <c r="T3" s="21" t="s">
        <v>51</v>
      </c>
    </row>
    <row r="4" spans="1:20" ht="14.25">
      <c r="A4" s="16" t="s">
        <v>0</v>
      </c>
      <c r="B4" s="16">
        <v>4582</v>
      </c>
      <c r="C4" s="16">
        <v>4116</v>
      </c>
      <c r="D4" s="16">
        <v>4096</v>
      </c>
      <c r="E4" s="16">
        <v>3900</v>
      </c>
      <c r="F4" s="16">
        <v>4237</v>
      </c>
      <c r="G4" s="16">
        <v>4359</v>
      </c>
      <c r="H4" s="16">
        <v>4165</v>
      </c>
      <c r="I4" s="22">
        <v>4149</v>
      </c>
      <c r="J4" s="22">
        <v>4237.597000000001</v>
      </c>
      <c r="K4" s="22">
        <f>3697.53+123.52</f>
        <v>3821.05</v>
      </c>
      <c r="L4" s="22">
        <f>3576.68+163.64</f>
        <v>3740.3199999999997</v>
      </c>
      <c r="M4" s="22">
        <f>3132.6+121.04</f>
        <v>3253.64</v>
      </c>
      <c r="N4" s="22">
        <v>3367.663</v>
      </c>
      <c r="O4" s="22">
        <f>3795.068+156.36</f>
        <v>3951.4280000000003</v>
      </c>
      <c r="P4" s="23">
        <v>3576.635</v>
      </c>
      <c r="Q4" s="23">
        <v>3707.832</v>
      </c>
      <c r="R4" s="24">
        <v>4035.568</v>
      </c>
      <c r="S4" s="26">
        <v>3796.638</v>
      </c>
      <c r="T4" s="26">
        <v>3344.597</v>
      </c>
    </row>
    <row r="5" spans="1:20" ht="14.25">
      <c r="A5" s="16" t="s">
        <v>1</v>
      </c>
      <c r="B5" s="16">
        <v>425</v>
      </c>
      <c r="C5" s="16">
        <v>330</v>
      </c>
      <c r="D5" s="16">
        <v>676</v>
      </c>
      <c r="E5" s="16">
        <v>231</v>
      </c>
      <c r="F5" s="16">
        <v>339</v>
      </c>
      <c r="G5" s="16">
        <v>154</v>
      </c>
      <c r="H5" s="16">
        <v>493</v>
      </c>
      <c r="I5" s="22">
        <v>0</v>
      </c>
      <c r="J5" s="22">
        <v>2.99</v>
      </c>
      <c r="K5" s="22">
        <f>34.43+0.55</f>
        <v>34.98</v>
      </c>
      <c r="L5" s="22">
        <f>28.68+110.2</f>
        <v>138.88</v>
      </c>
      <c r="M5" s="22">
        <f>13.48+386.77</f>
        <v>400.25</v>
      </c>
      <c r="N5" s="22">
        <v>454.11</v>
      </c>
      <c r="O5" s="22">
        <f>148.409+232.359</f>
        <v>380.76800000000003</v>
      </c>
      <c r="P5" s="23">
        <v>64.537</v>
      </c>
      <c r="Q5" s="23">
        <v>87.65</v>
      </c>
      <c r="R5" s="24">
        <v>10.149</v>
      </c>
      <c r="S5" s="26">
        <v>27.147</v>
      </c>
      <c r="T5" s="26">
        <v>43.598</v>
      </c>
    </row>
    <row r="6" spans="1:20" ht="14.25">
      <c r="A6" s="16" t="s">
        <v>2</v>
      </c>
      <c r="B6" s="16">
        <v>1651</v>
      </c>
      <c r="C6" s="16">
        <v>1340</v>
      </c>
      <c r="D6" s="16">
        <v>1740</v>
      </c>
      <c r="E6" s="16">
        <v>1894</v>
      </c>
      <c r="F6" s="16">
        <v>1941</v>
      </c>
      <c r="G6" s="16">
        <v>1730</v>
      </c>
      <c r="H6" s="16">
        <v>1791</v>
      </c>
      <c r="I6" s="22">
        <v>1077</v>
      </c>
      <c r="J6" s="22">
        <v>951.0920000000001</v>
      </c>
      <c r="K6" s="22">
        <f>135.77+1018.41</f>
        <v>1154.18</v>
      </c>
      <c r="L6" s="22">
        <f>127.92+1116.94</f>
        <v>1244.8600000000001</v>
      </c>
      <c r="M6" s="22">
        <f>126.09+567.07</f>
        <v>693.1600000000001</v>
      </c>
      <c r="N6" s="22">
        <v>1425.695</v>
      </c>
      <c r="O6" s="22">
        <f>192.305+1589.88</f>
        <v>1782.1850000000002</v>
      </c>
      <c r="P6" s="23">
        <v>1390.31</v>
      </c>
      <c r="Q6" s="23">
        <v>466.442</v>
      </c>
      <c r="R6" s="24">
        <v>788.148</v>
      </c>
      <c r="S6" s="26">
        <v>400.901</v>
      </c>
      <c r="T6" s="26">
        <v>419.747</v>
      </c>
    </row>
    <row r="7" spans="1:20" ht="14.25">
      <c r="A7" s="16" t="s">
        <v>37</v>
      </c>
      <c r="B7" s="16">
        <v>13916</v>
      </c>
      <c r="C7" s="16">
        <v>14225</v>
      </c>
      <c r="D7" s="16">
        <v>14883</v>
      </c>
      <c r="E7" s="16">
        <v>14521</v>
      </c>
      <c r="F7" s="16">
        <v>14936</v>
      </c>
      <c r="G7" s="16">
        <v>14482</v>
      </c>
      <c r="H7" s="16">
        <v>15559</v>
      </c>
      <c r="I7" s="22">
        <v>16731</v>
      </c>
      <c r="J7" s="22">
        <v>16857.232</v>
      </c>
      <c r="K7" s="22">
        <f>359.83+16310.92</f>
        <v>16670.75</v>
      </c>
      <c r="L7" s="22">
        <f>312.03+15637.7</f>
        <v>15949.730000000001</v>
      </c>
      <c r="M7" s="22">
        <f>271.63+14153.21</f>
        <v>14424.839999999998</v>
      </c>
      <c r="N7" s="22">
        <v>15688.721000000001</v>
      </c>
      <c r="O7" s="22">
        <f>294.673+16699.778</f>
        <v>16994.450999999997</v>
      </c>
      <c r="P7" s="23">
        <v>18217.362</v>
      </c>
      <c r="Q7" s="23">
        <v>18640.377</v>
      </c>
      <c r="R7" s="24">
        <v>18287.56</v>
      </c>
      <c r="S7" s="26">
        <v>17809.787</v>
      </c>
      <c r="T7" s="26">
        <v>17522.903</v>
      </c>
    </row>
    <row r="8" spans="1:20" ht="14.25">
      <c r="A8" s="16" t="s">
        <v>5</v>
      </c>
      <c r="B8" s="16">
        <v>922</v>
      </c>
      <c r="C8" s="16">
        <v>1072</v>
      </c>
      <c r="D8" s="16">
        <v>1518</v>
      </c>
      <c r="E8" s="16">
        <v>1855</v>
      </c>
      <c r="F8" s="16">
        <v>2454</v>
      </c>
      <c r="G8" s="16">
        <v>2727</v>
      </c>
      <c r="H8" s="16">
        <v>2745</v>
      </c>
      <c r="I8" s="22">
        <v>3207</v>
      </c>
      <c r="J8" s="22">
        <v>3488.335</v>
      </c>
      <c r="K8" s="22">
        <f>266.14+3028.22</f>
        <v>3294.3599999999997</v>
      </c>
      <c r="L8" s="22">
        <f>295.85+2390.14</f>
        <v>2685.99</v>
      </c>
      <c r="M8" s="22">
        <f>250.29+1784.67</f>
        <v>2034.96</v>
      </c>
      <c r="N8" s="22">
        <v>1958.9360000000001</v>
      </c>
      <c r="O8" s="22">
        <f>292.477+1660.693</f>
        <v>1953.17</v>
      </c>
      <c r="P8" s="23">
        <v>2012.143</v>
      </c>
      <c r="Q8" s="23">
        <v>2377.973</v>
      </c>
      <c r="R8" s="22">
        <v>2308.138</v>
      </c>
      <c r="S8" s="26">
        <v>2159.055</v>
      </c>
      <c r="T8" s="26">
        <v>1930.067</v>
      </c>
    </row>
    <row r="9" spans="1:20" ht="14.25">
      <c r="A9" s="16" t="s">
        <v>3</v>
      </c>
      <c r="B9" s="16">
        <v>779</v>
      </c>
      <c r="C9" s="16">
        <v>823</v>
      </c>
      <c r="D9" s="16">
        <v>760</v>
      </c>
      <c r="E9" s="16">
        <v>679</v>
      </c>
      <c r="F9" s="16">
        <v>611</v>
      </c>
      <c r="G9" s="16">
        <v>553</v>
      </c>
      <c r="H9" s="16">
        <v>568</v>
      </c>
      <c r="I9" s="22">
        <v>583</v>
      </c>
      <c r="J9" s="22">
        <v>571.357</v>
      </c>
      <c r="K9" s="22">
        <f>24.01+295.29+26.16+151.83+49.09+37.34</f>
        <v>583.7200000000001</v>
      </c>
      <c r="L9" s="22">
        <f>16.28+285.55+31.61+139.13+41.12+15.68</f>
        <v>529.37</v>
      </c>
      <c r="M9" s="22">
        <f>22.06+237.2+53.75+125.5+24.36+55.43</f>
        <v>518.3</v>
      </c>
      <c r="N9" s="22">
        <v>668.395</v>
      </c>
      <c r="O9" s="22">
        <f>35.678+226.397+191.897+119.504+15.763+145.74</f>
        <v>734.979</v>
      </c>
      <c r="P9" s="23">
        <v>623.9629999999997</v>
      </c>
      <c r="Q9" s="23">
        <v>591.05</v>
      </c>
      <c r="R9" s="24">
        <v>647.015</v>
      </c>
      <c r="S9" s="26">
        <v>610.646</v>
      </c>
      <c r="T9" s="26">
        <v>636.3749999999991</v>
      </c>
    </row>
    <row r="10" spans="1:20" ht="14.25">
      <c r="A10" s="16" t="s">
        <v>4</v>
      </c>
      <c r="B10" s="16">
        <v>8</v>
      </c>
      <c r="C10" s="16">
        <v>12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3">
        <v>0</v>
      </c>
      <c r="Q10" s="23">
        <v>0</v>
      </c>
      <c r="R10" s="24">
        <v>0</v>
      </c>
      <c r="S10" s="27">
        <v>0</v>
      </c>
      <c r="T10" s="27">
        <v>0</v>
      </c>
    </row>
    <row r="11" spans="1:20" ht="14.25">
      <c r="A11" s="16" t="s">
        <v>6</v>
      </c>
      <c r="B11" s="16">
        <v>22283</v>
      </c>
      <c r="C11" s="16">
        <v>21918</v>
      </c>
      <c r="D11" s="16">
        <v>23674</v>
      </c>
      <c r="E11" s="16">
        <v>23080</v>
      </c>
      <c r="F11" s="16">
        <v>24518</v>
      </c>
      <c r="G11" s="16">
        <v>24005</v>
      </c>
      <c r="H11" s="16">
        <v>25321</v>
      </c>
      <c r="I11" s="22">
        <v>25747</v>
      </c>
      <c r="J11" s="22">
        <f aca="true" t="shared" si="0" ref="J11:P11">SUM(J4:J10)</f>
        <v>26108.603</v>
      </c>
      <c r="K11" s="22">
        <f t="shared" si="0"/>
        <v>25559.04</v>
      </c>
      <c r="L11" s="22">
        <f t="shared" si="0"/>
        <v>24289.149999999998</v>
      </c>
      <c r="M11" s="22">
        <f t="shared" si="0"/>
        <v>21325.149999999998</v>
      </c>
      <c r="N11" s="22">
        <f t="shared" si="0"/>
        <v>23563.520000000004</v>
      </c>
      <c r="O11" s="22">
        <f t="shared" si="0"/>
        <v>25796.981</v>
      </c>
      <c r="P11" s="22">
        <f t="shared" si="0"/>
        <v>25884.95</v>
      </c>
      <c r="Q11" s="22">
        <f>SUM(Q4:Q10)</f>
        <v>25871.323999999997</v>
      </c>
      <c r="R11" s="24">
        <f>SUM(R4:R10)</f>
        <v>26076.578</v>
      </c>
      <c r="S11" s="27">
        <f>SUM(S4:S10)</f>
        <v>24804.174</v>
      </c>
      <c r="T11" s="27">
        <f>SUM(T4:T10)</f>
        <v>23897.286999999997</v>
      </c>
    </row>
    <row r="12" spans="1:16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2"/>
      <c r="P12" s="2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1" width="7.625" style="2" customWidth="1"/>
    <col min="22" max="24" width="9.625" style="2" customWidth="1"/>
    <col min="25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4.25">
      <c r="A2" s="3" t="s">
        <v>38</v>
      </c>
      <c r="T2" s="19" t="s">
        <v>49</v>
      </c>
    </row>
    <row r="3" spans="2:20" ht="14.25"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24</v>
      </c>
      <c r="K3" s="11" t="s">
        <v>25</v>
      </c>
      <c r="L3" s="12" t="s">
        <v>26</v>
      </c>
      <c r="M3" s="12" t="s">
        <v>36</v>
      </c>
      <c r="N3" s="12" t="s">
        <v>42</v>
      </c>
      <c r="O3" s="12" t="s">
        <v>45</v>
      </c>
      <c r="P3" s="12" t="s">
        <v>46</v>
      </c>
      <c r="Q3" s="12" t="s">
        <v>47</v>
      </c>
      <c r="R3" s="12" t="s">
        <v>48</v>
      </c>
      <c r="S3" s="28" t="s">
        <v>50</v>
      </c>
      <c r="T3" s="28" t="s">
        <v>51</v>
      </c>
    </row>
    <row r="4" spans="1:20" ht="14.25">
      <c r="A4" s="3" t="s">
        <v>39</v>
      </c>
      <c r="B4" s="3">
        <v>2486</v>
      </c>
      <c r="C4" s="3">
        <v>2982</v>
      </c>
      <c r="D4" s="3">
        <v>3403</v>
      </c>
      <c r="E4" s="3">
        <v>3450</v>
      </c>
      <c r="F4" s="3">
        <v>2118</v>
      </c>
      <c r="G4" s="3">
        <v>2289</v>
      </c>
      <c r="H4" s="3">
        <v>2064</v>
      </c>
      <c r="I4" s="3">
        <v>1976</v>
      </c>
      <c r="J4" s="3">
        <v>1956.011</v>
      </c>
      <c r="K4" s="3">
        <v>1656.0910000000001</v>
      </c>
      <c r="L4" s="3">
        <v>1661.33</v>
      </c>
      <c r="M4" s="3">
        <v>1646.696</v>
      </c>
      <c r="N4" s="3">
        <v>2252.3669999999997</v>
      </c>
      <c r="O4" s="9">
        <v>2502.516</v>
      </c>
      <c r="P4" s="9">
        <v>2610.272</v>
      </c>
      <c r="Q4" s="9">
        <v>2459.4120000000003</v>
      </c>
      <c r="R4" s="9">
        <v>3260.952</v>
      </c>
      <c r="S4" s="29">
        <v>3052.654</v>
      </c>
      <c r="T4" s="29">
        <v>2678.938</v>
      </c>
    </row>
    <row r="5" spans="1:20" ht="14.25">
      <c r="A5" s="3" t="s">
        <v>0</v>
      </c>
      <c r="B5" s="3">
        <v>2607</v>
      </c>
      <c r="C5" s="3">
        <v>2372</v>
      </c>
      <c r="D5" s="3">
        <v>2783</v>
      </c>
      <c r="E5" s="3">
        <v>2881</v>
      </c>
      <c r="F5" s="3">
        <v>3468</v>
      </c>
      <c r="G5" s="3">
        <v>3432</v>
      </c>
      <c r="H5" s="3">
        <v>3626</v>
      </c>
      <c r="I5" s="3">
        <v>3848</v>
      </c>
      <c r="J5" s="3">
        <v>3283.8149999999996</v>
      </c>
      <c r="K5" s="3">
        <v>3085.62</v>
      </c>
      <c r="L5" s="3">
        <v>3201.71</v>
      </c>
      <c r="M5" s="3">
        <v>2872.515</v>
      </c>
      <c r="N5" s="3">
        <v>3835.965</v>
      </c>
      <c r="O5" s="9">
        <v>4736.068</v>
      </c>
      <c r="P5" s="9">
        <v>4154.982</v>
      </c>
      <c r="Q5" s="9">
        <v>5182.243</v>
      </c>
      <c r="R5" s="9">
        <v>5065.359</v>
      </c>
      <c r="S5" s="29">
        <v>4669.54</v>
      </c>
      <c r="T5" s="29">
        <v>4509.343</v>
      </c>
    </row>
    <row r="6" spans="1:20" ht="14.25">
      <c r="A6" s="3" t="s">
        <v>1</v>
      </c>
      <c r="B6" s="3">
        <v>1523</v>
      </c>
      <c r="C6" s="3">
        <v>1555</v>
      </c>
      <c r="D6" s="3">
        <v>494</v>
      </c>
      <c r="E6" s="3">
        <v>779</v>
      </c>
      <c r="F6" s="3">
        <v>586</v>
      </c>
      <c r="G6" s="3">
        <v>487</v>
      </c>
      <c r="H6" s="3">
        <v>530</v>
      </c>
      <c r="I6" s="3">
        <v>210</v>
      </c>
      <c r="J6" s="3">
        <v>275.41700000000003</v>
      </c>
      <c r="K6" s="3">
        <v>1781.285</v>
      </c>
      <c r="L6" s="3">
        <v>716.3870000000001</v>
      </c>
      <c r="M6" s="3">
        <v>1226.1870000000001</v>
      </c>
      <c r="N6" s="3">
        <v>674.0889999999999</v>
      </c>
      <c r="O6" s="9">
        <v>595.457</v>
      </c>
      <c r="P6" s="9">
        <v>454.87</v>
      </c>
      <c r="Q6" s="9">
        <v>878.942</v>
      </c>
      <c r="R6" s="9">
        <v>608.436</v>
      </c>
      <c r="S6" s="29">
        <v>462.63199999999995</v>
      </c>
      <c r="T6" s="29">
        <v>525.471</v>
      </c>
    </row>
    <row r="7" spans="1:20" ht="14.25">
      <c r="A7" s="3" t="s">
        <v>2</v>
      </c>
      <c r="B7" s="3">
        <v>3713</v>
      </c>
      <c r="C7" s="3">
        <v>3374</v>
      </c>
      <c r="D7" s="3">
        <v>3853</v>
      </c>
      <c r="E7" s="3">
        <v>3883</v>
      </c>
      <c r="F7" s="3">
        <v>5041</v>
      </c>
      <c r="G7" s="3">
        <v>5023</v>
      </c>
      <c r="H7" s="3">
        <v>5435</v>
      </c>
      <c r="I7" s="3">
        <v>7107</v>
      </c>
      <c r="J7" s="3">
        <v>7789.03</v>
      </c>
      <c r="K7" s="3">
        <v>7567.05</v>
      </c>
      <c r="L7" s="3">
        <v>6046.49</v>
      </c>
      <c r="M7" s="3">
        <v>4344.102</v>
      </c>
      <c r="N7" s="3">
        <v>4637.283</v>
      </c>
      <c r="O7" s="9">
        <v>5232.786</v>
      </c>
      <c r="P7" s="9">
        <v>4714.286</v>
      </c>
      <c r="Q7" s="9">
        <v>5445.791</v>
      </c>
      <c r="R7" s="9">
        <v>4825.785</v>
      </c>
      <c r="S7" s="29">
        <v>4254.626</v>
      </c>
      <c r="T7" s="29">
        <v>4615.228</v>
      </c>
    </row>
    <row r="8" spans="1:20" ht="14.25">
      <c r="A8" s="3" t="s">
        <v>37</v>
      </c>
      <c r="B8" s="3">
        <v>756</v>
      </c>
      <c r="C8" s="3">
        <v>721</v>
      </c>
      <c r="D8" s="3">
        <v>761</v>
      </c>
      <c r="E8" s="3">
        <v>839</v>
      </c>
      <c r="F8" s="3">
        <v>551</v>
      </c>
      <c r="G8" s="3">
        <v>367</v>
      </c>
      <c r="H8" s="3">
        <v>320</v>
      </c>
      <c r="I8" s="3">
        <v>522</v>
      </c>
      <c r="J8" s="3">
        <v>629.622</v>
      </c>
      <c r="K8" s="3">
        <v>695.5730000000001</v>
      </c>
      <c r="L8" s="3">
        <v>613.3159999999999</v>
      </c>
      <c r="M8" s="3">
        <v>549.968</v>
      </c>
      <c r="N8" s="3">
        <v>571.424</v>
      </c>
      <c r="O8" s="9">
        <v>635.135</v>
      </c>
      <c r="P8" s="9">
        <v>544.82</v>
      </c>
      <c r="Q8" s="9">
        <v>566.2810000000001</v>
      </c>
      <c r="R8" s="9">
        <v>524.624</v>
      </c>
      <c r="S8" s="29">
        <v>504.997</v>
      </c>
      <c r="T8" s="29">
        <v>540.3</v>
      </c>
    </row>
    <row r="9" spans="1:20" ht="14.25">
      <c r="A9" s="3" t="s">
        <v>40</v>
      </c>
      <c r="B9" s="3">
        <v>1050</v>
      </c>
      <c r="C9" s="3">
        <v>1024</v>
      </c>
      <c r="D9" s="3">
        <v>1427</v>
      </c>
      <c r="E9" s="3">
        <v>1166</v>
      </c>
      <c r="F9" s="3">
        <v>679</v>
      </c>
      <c r="G9" s="3">
        <v>721</v>
      </c>
      <c r="H9" s="3">
        <v>664</v>
      </c>
      <c r="I9" s="3">
        <v>531</v>
      </c>
      <c r="J9" s="3">
        <v>488.297</v>
      </c>
      <c r="K9" s="3">
        <v>448.43100000000004</v>
      </c>
      <c r="L9" s="3">
        <v>332.05400000000003</v>
      </c>
      <c r="M9" s="3">
        <v>210.594</v>
      </c>
      <c r="N9" s="3">
        <v>315.26599999999996</v>
      </c>
      <c r="O9" s="9">
        <v>243.601</v>
      </c>
      <c r="P9" s="9">
        <v>205.979</v>
      </c>
      <c r="Q9" s="9">
        <v>146.747</v>
      </c>
      <c r="R9" s="9">
        <v>142.867</v>
      </c>
      <c r="S9" s="29">
        <v>108.128</v>
      </c>
      <c r="T9" s="29">
        <v>66.774</v>
      </c>
    </row>
    <row r="10" spans="1:20" ht="14.25">
      <c r="A10" s="3" t="s">
        <v>22</v>
      </c>
      <c r="B10" s="3">
        <v>235</v>
      </c>
      <c r="C10" s="3">
        <v>242</v>
      </c>
      <c r="D10" s="3">
        <v>191</v>
      </c>
      <c r="E10" s="3">
        <v>252</v>
      </c>
      <c r="F10" s="3">
        <v>239</v>
      </c>
      <c r="G10" s="3">
        <v>315</v>
      </c>
      <c r="H10" s="3">
        <v>380</v>
      </c>
      <c r="I10" s="3">
        <v>386</v>
      </c>
      <c r="J10" s="3">
        <v>383.443</v>
      </c>
      <c r="K10" s="3">
        <v>449.852</v>
      </c>
      <c r="L10" s="3">
        <v>620.722</v>
      </c>
      <c r="M10" s="3">
        <v>732.9070000000002</v>
      </c>
      <c r="N10" s="3">
        <v>427.765</v>
      </c>
      <c r="O10" s="9">
        <v>1115.483</v>
      </c>
      <c r="P10" s="9">
        <v>934.6879999999998</v>
      </c>
      <c r="Q10" s="9">
        <v>876.722</v>
      </c>
      <c r="R10" s="9">
        <v>1005.564</v>
      </c>
      <c r="S10" s="29">
        <v>871.924</v>
      </c>
      <c r="T10" s="29">
        <v>977.0410000000021</v>
      </c>
    </row>
    <row r="11" spans="1:20" ht="14.25">
      <c r="A11" s="3" t="s">
        <v>7</v>
      </c>
      <c r="B11" s="3">
        <v>509</v>
      </c>
      <c r="C11" s="3">
        <v>476</v>
      </c>
      <c r="D11" s="3">
        <v>347</v>
      </c>
      <c r="E11" s="3">
        <v>385</v>
      </c>
      <c r="F11" s="3">
        <v>361</v>
      </c>
      <c r="G11" s="3">
        <v>374</v>
      </c>
      <c r="H11" s="3">
        <v>392</v>
      </c>
      <c r="I11" s="3">
        <v>317</v>
      </c>
      <c r="J11" s="3">
        <v>342.283</v>
      </c>
      <c r="K11" s="3">
        <v>415.12199999999996</v>
      </c>
      <c r="L11" s="3">
        <v>439.012</v>
      </c>
      <c r="M11" s="3">
        <v>275.895</v>
      </c>
      <c r="N11" s="3">
        <v>298.178</v>
      </c>
      <c r="O11" s="9">
        <v>330.698</v>
      </c>
      <c r="P11" s="9">
        <v>200.696</v>
      </c>
      <c r="Q11" s="9">
        <v>140.9</v>
      </c>
      <c r="R11" s="9">
        <v>193.556</v>
      </c>
      <c r="S11" s="29">
        <v>218.96599999999998</v>
      </c>
      <c r="T11" s="29">
        <v>227.123</v>
      </c>
    </row>
    <row r="12" spans="1:20" ht="14.25">
      <c r="A12" s="3" t="s">
        <v>6</v>
      </c>
      <c r="B12" s="3">
        <v>12879</v>
      </c>
      <c r="C12" s="3">
        <v>12746</v>
      </c>
      <c r="D12" s="3">
        <v>13259</v>
      </c>
      <c r="E12" s="3">
        <v>13635</v>
      </c>
      <c r="F12" s="3">
        <v>13043</v>
      </c>
      <c r="G12" s="3">
        <v>13008</v>
      </c>
      <c r="H12" s="3">
        <v>13411</v>
      </c>
      <c r="I12" s="3">
        <v>14897</v>
      </c>
      <c r="J12" s="3">
        <v>15147.918</v>
      </c>
      <c r="K12" s="3">
        <v>16099.024000000001</v>
      </c>
      <c r="L12" s="3">
        <v>13631.021</v>
      </c>
      <c r="M12" s="3">
        <v>11858.864000000001</v>
      </c>
      <c r="N12" s="3">
        <f aca="true" t="shared" si="0" ref="N12:S12">SUM(N4:N11)</f>
        <v>13012.337</v>
      </c>
      <c r="O12" s="3">
        <f t="shared" si="0"/>
        <v>15391.744000000002</v>
      </c>
      <c r="P12" s="9">
        <f t="shared" si="0"/>
        <v>13820.592999999999</v>
      </c>
      <c r="Q12" s="9">
        <f t="shared" si="0"/>
        <v>15697.038000000002</v>
      </c>
      <c r="R12" s="9">
        <f t="shared" si="0"/>
        <v>15627.143000000002</v>
      </c>
      <c r="S12" s="30">
        <f t="shared" si="0"/>
        <v>14143.467</v>
      </c>
      <c r="T12" s="30">
        <f>SUM(T4:T11)</f>
        <v>14140.218</v>
      </c>
    </row>
    <row r="13" spans="15:16" ht="14.25">
      <c r="O13" s="4"/>
      <c r="P13" s="4"/>
    </row>
    <row r="15" ht="14.25"/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/>
    <row r="25" ht="14.25"/>
    <row r="26" ht="14.25"/>
    <row r="27" ht="14.25"/>
    <row r="28" ht="14.25"/>
    <row r="29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zoomScaleSheetLayoutView="19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1" width="7.625" style="2" customWidth="1"/>
    <col min="22" max="25" width="9.625" style="2" customWidth="1"/>
    <col min="26" max="16384" width="8.25390625" style="2" customWidth="1"/>
  </cols>
  <sheetData>
    <row r="2" spans="1:20" ht="14.25">
      <c r="A2" s="3" t="s">
        <v>41</v>
      </c>
      <c r="T2" s="19" t="s">
        <v>49</v>
      </c>
    </row>
    <row r="3" spans="2:20" ht="14.25"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24</v>
      </c>
      <c r="K3" s="11" t="s">
        <v>25</v>
      </c>
      <c r="L3" s="13" t="s">
        <v>26</v>
      </c>
      <c r="M3" s="13" t="s">
        <v>36</v>
      </c>
      <c r="N3" s="13" t="s">
        <v>43</v>
      </c>
      <c r="O3" s="12" t="s">
        <v>45</v>
      </c>
      <c r="P3" s="12" t="s">
        <v>46</v>
      </c>
      <c r="Q3" s="12" t="s">
        <v>47</v>
      </c>
      <c r="R3" s="12" t="s">
        <v>48</v>
      </c>
      <c r="S3" s="12" t="s">
        <v>50</v>
      </c>
      <c r="T3" s="12" t="s">
        <v>51</v>
      </c>
    </row>
    <row r="4" spans="1:20" ht="14.25">
      <c r="A4" s="3" t="s">
        <v>39</v>
      </c>
      <c r="B4" s="3">
        <v>2310</v>
      </c>
      <c r="C4" s="3">
        <v>2733</v>
      </c>
      <c r="D4" s="3">
        <v>3131</v>
      </c>
      <c r="E4" s="3">
        <v>3234</v>
      </c>
      <c r="F4" s="3">
        <v>1987</v>
      </c>
      <c r="G4" s="3">
        <v>2167</v>
      </c>
      <c r="H4" s="3">
        <v>1973</v>
      </c>
      <c r="I4" s="3">
        <v>1909</v>
      </c>
      <c r="J4" s="3">
        <v>1874.752</v>
      </c>
      <c r="K4" s="3">
        <v>1559.15</v>
      </c>
      <c r="L4" s="3">
        <v>1589.253</v>
      </c>
      <c r="M4" s="6">
        <v>1606.645</v>
      </c>
      <c r="N4" s="6">
        <v>2213.9719999999998</v>
      </c>
      <c r="O4" s="6">
        <v>2466.288</v>
      </c>
      <c r="P4" s="6">
        <v>2584</v>
      </c>
      <c r="Q4" s="6">
        <v>2434.675</v>
      </c>
      <c r="R4" s="6">
        <v>3227.836</v>
      </c>
      <c r="S4" s="29">
        <v>3005.391</v>
      </c>
      <c r="T4" s="29">
        <v>2614.024</v>
      </c>
    </row>
    <row r="5" spans="1:20" ht="14.25">
      <c r="A5" s="3" t="s">
        <v>0</v>
      </c>
      <c r="B5" s="3">
        <v>1262</v>
      </c>
      <c r="C5" s="3">
        <v>1228</v>
      </c>
      <c r="D5" s="3">
        <v>1646</v>
      </c>
      <c r="E5" s="3">
        <v>1728</v>
      </c>
      <c r="F5" s="3">
        <v>1940</v>
      </c>
      <c r="G5" s="3">
        <v>2271</v>
      </c>
      <c r="H5" s="3">
        <v>2318</v>
      </c>
      <c r="I5" s="3">
        <v>2542</v>
      </c>
      <c r="J5" s="3">
        <v>2169.216</v>
      </c>
      <c r="K5" s="3">
        <v>1988.63</v>
      </c>
      <c r="L5" s="3">
        <v>2067.843</v>
      </c>
      <c r="M5" s="6">
        <v>1859.812</v>
      </c>
      <c r="N5" s="6">
        <v>2861.509</v>
      </c>
      <c r="O5" s="6">
        <v>3750.884</v>
      </c>
      <c r="P5" s="6">
        <v>3085</v>
      </c>
      <c r="Q5" s="6">
        <v>4175.693</v>
      </c>
      <c r="R5" s="6">
        <v>4003.486</v>
      </c>
      <c r="S5" s="29">
        <v>3514.06</v>
      </c>
      <c r="T5" s="29">
        <v>3350.729</v>
      </c>
    </row>
    <row r="6" spans="1:20" ht="14.25">
      <c r="A6" s="3" t="s">
        <v>1</v>
      </c>
      <c r="B6" s="3">
        <v>1410</v>
      </c>
      <c r="C6" s="3">
        <v>1435</v>
      </c>
      <c r="D6" s="3">
        <v>392</v>
      </c>
      <c r="E6" s="3">
        <v>675</v>
      </c>
      <c r="F6" s="3">
        <v>464</v>
      </c>
      <c r="G6" s="3">
        <v>337</v>
      </c>
      <c r="H6" s="3">
        <v>343</v>
      </c>
      <c r="I6" s="3">
        <v>26</v>
      </c>
      <c r="J6" s="3">
        <v>130.079</v>
      </c>
      <c r="K6" s="3">
        <v>1441.13</v>
      </c>
      <c r="L6" s="3">
        <v>577.499</v>
      </c>
      <c r="M6" s="6">
        <v>1138.143</v>
      </c>
      <c r="N6" s="6">
        <v>577.3</v>
      </c>
      <c r="O6" s="6">
        <v>496.629</v>
      </c>
      <c r="P6" s="6">
        <v>426</v>
      </c>
      <c r="Q6" s="6">
        <v>806.585</v>
      </c>
      <c r="R6" s="6">
        <v>550.683</v>
      </c>
      <c r="S6" s="29">
        <v>442.21299999999997</v>
      </c>
      <c r="T6" s="29">
        <v>509.415</v>
      </c>
    </row>
    <row r="7" spans="1:20" ht="14.25">
      <c r="A7" s="3" t="s">
        <v>2</v>
      </c>
      <c r="B7" s="3">
        <v>3285</v>
      </c>
      <c r="C7" s="3">
        <v>3001</v>
      </c>
      <c r="D7" s="3">
        <v>3266</v>
      </c>
      <c r="E7" s="3">
        <v>3318</v>
      </c>
      <c r="F7" s="3">
        <v>4353</v>
      </c>
      <c r="G7" s="3">
        <v>3862</v>
      </c>
      <c r="H7" s="3">
        <v>4355</v>
      </c>
      <c r="I7" s="3">
        <v>5929</v>
      </c>
      <c r="J7" s="3">
        <v>6429.274</v>
      </c>
      <c r="K7" s="3">
        <v>6386.84</v>
      </c>
      <c r="L7" s="3">
        <v>4942.318</v>
      </c>
      <c r="M7" s="6">
        <v>3668.086</v>
      </c>
      <c r="N7" s="6">
        <v>3932.38</v>
      </c>
      <c r="O7" s="6">
        <v>4220.536</v>
      </c>
      <c r="P7" s="6">
        <v>3474</v>
      </c>
      <c r="Q7" s="6">
        <v>4239.37</v>
      </c>
      <c r="R7" s="6">
        <v>3738.418</v>
      </c>
      <c r="S7" s="29">
        <v>3385.869</v>
      </c>
      <c r="T7" s="29">
        <v>3656.649</v>
      </c>
    </row>
    <row r="8" spans="1:20" ht="14.25">
      <c r="A8" s="3" t="s">
        <v>37</v>
      </c>
      <c r="B8" s="3">
        <v>701</v>
      </c>
      <c r="C8" s="3">
        <v>670</v>
      </c>
      <c r="D8" s="3">
        <v>705</v>
      </c>
      <c r="E8" s="3">
        <v>785</v>
      </c>
      <c r="F8" s="3">
        <v>485</v>
      </c>
      <c r="G8" s="3">
        <v>296</v>
      </c>
      <c r="H8" s="3">
        <v>257</v>
      </c>
      <c r="I8" s="3">
        <v>462</v>
      </c>
      <c r="J8" s="3">
        <v>570.838</v>
      </c>
      <c r="K8" s="3">
        <v>634.296</v>
      </c>
      <c r="L8" s="3">
        <v>583.708</v>
      </c>
      <c r="M8" s="6">
        <v>528.55</v>
      </c>
      <c r="N8" s="6">
        <v>546.93</v>
      </c>
      <c r="O8" s="6">
        <v>609.135</v>
      </c>
      <c r="P8" s="6">
        <v>525</v>
      </c>
      <c r="Q8" s="6">
        <v>530.884</v>
      </c>
      <c r="R8" s="6">
        <v>504.387</v>
      </c>
      <c r="S8" s="29">
        <v>478.927</v>
      </c>
      <c r="T8" s="29">
        <v>514.937</v>
      </c>
    </row>
    <row r="9" spans="1:20" ht="14.25">
      <c r="A9" s="3" t="s">
        <v>40</v>
      </c>
      <c r="B9" s="3">
        <v>534</v>
      </c>
      <c r="C9" s="3">
        <v>426</v>
      </c>
      <c r="D9" s="3">
        <v>619</v>
      </c>
      <c r="E9" s="3">
        <v>420</v>
      </c>
      <c r="F9" s="3">
        <v>381</v>
      </c>
      <c r="G9" s="3">
        <v>419</v>
      </c>
      <c r="H9" s="3">
        <v>415</v>
      </c>
      <c r="I9" s="3">
        <v>304</v>
      </c>
      <c r="J9" s="3">
        <v>147.601</v>
      </c>
      <c r="K9" s="3">
        <v>96.297</v>
      </c>
      <c r="L9" s="3">
        <v>18.339</v>
      </c>
      <c r="M9" s="6">
        <v>25.903</v>
      </c>
      <c r="N9" s="6">
        <v>31.555</v>
      </c>
      <c r="O9" s="6">
        <v>10.741</v>
      </c>
      <c r="P9" s="6">
        <v>10</v>
      </c>
      <c r="Q9" s="6">
        <v>22.741</v>
      </c>
      <c r="R9" s="6">
        <v>20.244</v>
      </c>
      <c r="S9" s="29">
        <v>25.291</v>
      </c>
      <c r="T9" s="29">
        <v>19.46</v>
      </c>
    </row>
    <row r="10" spans="1:20" ht="14.25">
      <c r="A10" s="3" t="s">
        <v>3</v>
      </c>
      <c r="B10" s="3">
        <v>160</v>
      </c>
      <c r="C10" s="3">
        <v>169</v>
      </c>
      <c r="D10" s="3">
        <v>114</v>
      </c>
      <c r="E10" s="3">
        <v>111</v>
      </c>
      <c r="F10" s="3">
        <v>131</v>
      </c>
      <c r="G10" s="3">
        <v>199</v>
      </c>
      <c r="H10" s="3">
        <v>150</v>
      </c>
      <c r="I10" s="3">
        <v>188</v>
      </c>
      <c r="J10" s="3">
        <f>26.951+76.812+3.038+66.255</f>
        <v>173.05599999999998</v>
      </c>
      <c r="K10" s="3">
        <f>34.813+78.428+4.093+40.482</f>
        <v>157.816</v>
      </c>
      <c r="L10" s="3">
        <f>365.338+64.669+12.606+40.096</f>
        <v>482.709</v>
      </c>
      <c r="M10" s="6">
        <f>74.637+354.886+3.845+164.733</f>
        <v>598.1010000000001</v>
      </c>
      <c r="N10" s="6">
        <v>296.357</v>
      </c>
      <c r="O10" s="6">
        <v>946.359</v>
      </c>
      <c r="P10" s="6">
        <v>734</v>
      </c>
      <c r="Q10" s="6">
        <v>613.374</v>
      </c>
      <c r="R10" s="6">
        <v>715.2139999999999</v>
      </c>
      <c r="S10" s="29">
        <v>616.401</v>
      </c>
      <c r="T10" s="29">
        <v>725.9740000000021</v>
      </c>
    </row>
    <row r="11" spans="1:20" ht="14.25">
      <c r="A11" s="3" t="s">
        <v>4</v>
      </c>
      <c r="B11" s="3">
        <v>17</v>
      </c>
      <c r="C11" s="3">
        <v>17</v>
      </c>
      <c r="D11" s="3">
        <v>28</v>
      </c>
      <c r="E11" s="3">
        <v>152</v>
      </c>
      <c r="F11" s="3">
        <v>149</v>
      </c>
      <c r="G11" s="3">
        <v>156</v>
      </c>
      <c r="H11" s="3">
        <v>137</v>
      </c>
      <c r="I11" s="3">
        <v>91</v>
      </c>
      <c r="J11" s="3">
        <v>105.702</v>
      </c>
      <c r="K11" s="3">
        <v>166.07</v>
      </c>
      <c r="L11" s="3">
        <v>169.671</v>
      </c>
      <c r="M11" s="6">
        <v>99.304</v>
      </c>
      <c r="N11" s="6">
        <v>81.272</v>
      </c>
      <c r="O11" s="6">
        <v>85.158</v>
      </c>
      <c r="P11" s="6">
        <v>62</v>
      </c>
      <c r="Q11" s="6">
        <v>34.06</v>
      </c>
      <c r="R11" s="6">
        <v>55.409</v>
      </c>
      <c r="S11" s="29">
        <v>52.474</v>
      </c>
      <c r="T11" s="29">
        <v>102.932</v>
      </c>
    </row>
    <row r="12" spans="1:20" ht="14.25">
      <c r="A12" s="3" t="s">
        <v>6</v>
      </c>
      <c r="B12" s="3">
        <f aca="true" t="shared" si="0" ref="B12:S12">SUM(B4:B11)</f>
        <v>9679</v>
      </c>
      <c r="C12" s="3">
        <f t="shared" si="0"/>
        <v>9679</v>
      </c>
      <c r="D12" s="3">
        <f t="shared" si="0"/>
        <v>9901</v>
      </c>
      <c r="E12" s="3">
        <f t="shared" si="0"/>
        <v>10423</v>
      </c>
      <c r="F12" s="3">
        <f t="shared" si="0"/>
        <v>9890</v>
      </c>
      <c r="G12" s="3">
        <f t="shared" si="0"/>
        <v>9707</v>
      </c>
      <c r="H12" s="3">
        <f t="shared" si="0"/>
        <v>9948</v>
      </c>
      <c r="I12" s="3">
        <f t="shared" si="0"/>
        <v>11451</v>
      </c>
      <c r="J12" s="3">
        <f t="shared" si="0"/>
        <v>11600.518</v>
      </c>
      <c r="K12" s="3">
        <f t="shared" si="0"/>
        <v>12430.229000000001</v>
      </c>
      <c r="L12" s="3">
        <f t="shared" si="0"/>
        <v>10431.340000000002</v>
      </c>
      <c r="M12" s="6">
        <f t="shared" si="0"/>
        <v>9524.544</v>
      </c>
      <c r="N12" s="6">
        <f t="shared" si="0"/>
        <v>10541.275000000001</v>
      </c>
      <c r="O12" s="6">
        <f t="shared" si="0"/>
        <v>12585.73</v>
      </c>
      <c r="P12" s="6">
        <f t="shared" si="0"/>
        <v>10900</v>
      </c>
      <c r="Q12" s="6">
        <f t="shared" si="0"/>
        <v>12857.382</v>
      </c>
      <c r="R12" s="6">
        <f t="shared" si="0"/>
        <v>12815.677000000001</v>
      </c>
      <c r="S12" s="10">
        <f t="shared" si="0"/>
        <v>11520.625999999998</v>
      </c>
      <c r="T12" s="10">
        <f>SUM(T4:T11)</f>
        <v>11494.12</v>
      </c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8"/>
  <sheetViews>
    <sheetView zoomScaleSheetLayoutView="106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1" width="7.625" style="2" customWidth="1"/>
    <col min="22" max="25" width="9.625" style="2" customWidth="1"/>
    <col min="26" max="16384" width="8.25390625" style="2" customWidth="1"/>
  </cols>
  <sheetData>
    <row r="2" spans="1:20" ht="14.25">
      <c r="A2" s="3" t="s">
        <v>23</v>
      </c>
      <c r="T2" s="19" t="s">
        <v>49</v>
      </c>
    </row>
    <row r="3" spans="2:20" ht="14.25"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24</v>
      </c>
      <c r="K3" s="11" t="s">
        <v>25</v>
      </c>
      <c r="L3" s="13" t="s">
        <v>26</v>
      </c>
      <c r="M3" s="13" t="s">
        <v>36</v>
      </c>
      <c r="N3" s="13" t="s">
        <v>43</v>
      </c>
      <c r="O3" s="14" t="s">
        <v>45</v>
      </c>
      <c r="P3" s="14" t="s">
        <v>46</v>
      </c>
      <c r="Q3" s="14" t="s">
        <v>47</v>
      </c>
      <c r="R3" s="14" t="s">
        <v>48</v>
      </c>
      <c r="S3" s="14" t="s">
        <v>50</v>
      </c>
      <c r="T3" s="14" t="s">
        <v>51</v>
      </c>
    </row>
    <row r="4" spans="1:24" ht="14.25">
      <c r="A4" s="3" t="s">
        <v>18</v>
      </c>
      <c r="B4" s="3">
        <v>176</v>
      </c>
      <c r="C4" s="3">
        <v>249</v>
      </c>
      <c r="D4" s="3">
        <v>272</v>
      </c>
      <c r="E4" s="3">
        <v>216</v>
      </c>
      <c r="F4" s="3">
        <v>131</v>
      </c>
      <c r="G4" s="3">
        <v>122</v>
      </c>
      <c r="H4" s="3">
        <v>91</v>
      </c>
      <c r="I4" s="3">
        <v>67</v>
      </c>
      <c r="J4" s="3">
        <f>37.263+43.996</f>
        <v>81.259</v>
      </c>
      <c r="K4" s="3">
        <f>70.757+26.184</f>
        <v>96.941</v>
      </c>
      <c r="L4" s="3">
        <f>50.793+21.284</f>
        <v>72.077</v>
      </c>
      <c r="M4" s="6">
        <f>10.749+29.302</f>
        <v>40.051</v>
      </c>
      <c r="N4" s="6">
        <v>38.395</v>
      </c>
      <c r="O4" s="10">
        <v>36.228</v>
      </c>
      <c r="P4" s="10">
        <v>26</v>
      </c>
      <c r="Q4" s="10">
        <v>24.737</v>
      </c>
      <c r="R4" s="10">
        <v>33.116</v>
      </c>
      <c r="S4" s="29">
        <v>47.263</v>
      </c>
      <c r="T4" s="29">
        <v>64.914</v>
      </c>
      <c r="X4" s="15"/>
    </row>
    <row r="5" spans="1:24" ht="14.25">
      <c r="A5" s="3" t="s">
        <v>19</v>
      </c>
      <c r="B5" s="3">
        <v>1345</v>
      </c>
      <c r="C5" s="3">
        <v>1144</v>
      </c>
      <c r="D5" s="3">
        <v>1137</v>
      </c>
      <c r="E5" s="3">
        <v>1153</v>
      </c>
      <c r="F5" s="3">
        <v>1528</v>
      </c>
      <c r="G5" s="3">
        <v>1161</v>
      </c>
      <c r="H5" s="3">
        <v>1308</v>
      </c>
      <c r="I5" s="3">
        <v>1306</v>
      </c>
      <c r="J5" s="3">
        <f>730.29+384.309</f>
        <v>1114.599</v>
      </c>
      <c r="K5" s="3">
        <f>829.296+267.694</f>
        <v>1096.99</v>
      </c>
      <c r="L5" s="3">
        <f>927.959+205.908</f>
        <v>1133.867</v>
      </c>
      <c r="M5" s="6">
        <f>851.271+161.432</f>
        <v>1012.703</v>
      </c>
      <c r="N5" s="6">
        <v>974.456</v>
      </c>
      <c r="O5" s="10">
        <v>985.184</v>
      </c>
      <c r="P5" s="10">
        <v>1070</v>
      </c>
      <c r="Q5" s="10">
        <v>1006.55</v>
      </c>
      <c r="R5" s="10">
        <v>1061.873</v>
      </c>
      <c r="S5" s="29">
        <v>1155.4799999999998</v>
      </c>
      <c r="T5" s="29">
        <v>1158.614</v>
      </c>
      <c r="X5" s="15"/>
    </row>
    <row r="6" spans="1:24" ht="14.25">
      <c r="A6" s="3" t="s">
        <v>8</v>
      </c>
      <c r="B6" s="3">
        <v>113</v>
      </c>
      <c r="C6" s="3">
        <v>120</v>
      </c>
      <c r="D6" s="3">
        <v>102</v>
      </c>
      <c r="E6" s="3">
        <v>104</v>
      </c>
      <c r="F6" s="3">
        <v>122</v>
      </c>
      <c r="G6" s="3">
        <v>150</v>
      </c>
      <c r="H6" s="3">
        <v>187</v>
      </c>
      <c r="I6" s="3">
        <v>184</v>
      </c>
      <c r="J6" s="3">
        <f>79.915+65.423</f>
        <v>145.33800000000002</v>
      </c>
      <c r="K6" s="3">
        <f>79.963+260.192</f>
        <v>340.155</v>
      </c>
      <c r="L6" s="3">
        <f>65.503+73.385</f>
        <v>138.888</v>
      </c>
      <c r="M6" s="6">
        <f>62.49+25.554</f>
        <v>88.044</v>
      </c>
      <c r="N6" s="6">
        <v>96.789</v>
      </c>
      <c r="O6" s="10">
        <v>98.828</v>
      </c>
      <c r="P6" s="10">
        <v>29</v>
      </c>
      <c r="Q6" s="10">
        <v>72.357</v>
      </c>
      <c r="R6" s="10">
        <v>57.753</v>
      </c>
      <c r="S6" s="29">
        <v>20.419</v>
      </c>
      <c r="T6" s="29">
        <v>16.056</v>
      </c>
      <c r="X6" s="15"/>
    </row>
    <row r="7" spans="1:24" ht="14.25">
      <c r="A7" s="3" t="s">
        <v>20</v>
      </c>
      <c r="B7" s="3">
        <v>428</v>
      </c>
      <c r="C7" s="3">
        <v>373</v>
      </c>
      <c r="D7" s="3">
        <v>587</v>
      </c>
      <c r="E7" s="3">
        <v>565</v>
      </c>
      <c r="F7" s="3">
        <v>688</v>
      </c>
      <c r="G7" s="3">
        <v>1161</v>
      </c>
      <c r="H7" s="3">
        <v>1080</v>
      </c>
      <c r="I7" s="3">
        <v>1178</v>
      </c>
      <c r="J7" s="3">
        <f>984.449+375.307</f>
        <v>1359.7559999999999</v>
      </c>
      <c r="K7" s="3">
        <f>865.099+315.111</f>
        <v>1180.21</v>
      </c>
      <c r="L7" s="3">
        <f>773.941+330.231</f>
        <v>1104.172</v>
      </c>
      <c r="M7" s="6">
        <f>459.561+216.455</f>
        <v>676.016</v>
      </c>
      <c r="N7" s="6">
        <v>704.903</v>
      </c>
      <c r="O7" s="10">
        <v>1012.25</v>
      </c>
      <c r="P7" s="10">
        <v>1240</v>
      </c>
      <c r="Q7" s="10">
        <v>1206.421</v>
      </c>
      <c r="R7" s="10">
        <v>1087.367</v>
      </c>
      <c r="S7" s="29">
        <v>868.757</v>
      </c>
      <c r="T7" s="29">
        <v>958.579</v>
      </c>
      <c r="X7" s="15"/>
    </row>
    <row r="8" spans="1:24" ht="14.25">
      <c r="A8" s="3" t="s">
        <v>21</v>
      </c>
      <c r="B8" s="3">
        <v>55</v>
      </c>
      <c r="C8" s="3">
        <v>51</v>
      </c>
      <c r="D8" s="3">
        <v>56</v>
      </c>
      <c r="E8" s="3">
        <v>54</v>
      </c>
      <c r="F8" s="3">
        <v>66</v>
      </c>
      <c r="G8" s="3">
        <v>71</v>
      </c>
      <c r="H8" s="3">
        <v>63</v>
      </c>
      <c r="I8" s="3">
        <v>60</v>
      </c>
      <c r="J8" s="3">
        <f>0+58.784</f>
        <v>58.784</v>
      </c>
      <c r="K8" s="3">
        <f>0+61.277</f>
        <v>61.277</v>
      </c>
      <c r="L8" s="3">
        <f>0+29.608</f>
        <v>29.608</v>
      </c>
      <c r="M8" s="6">
        <f>0+21.418</f>
        <v>21.418</v>
      </c>
      <c r="N8" s="6">
        <v>24.494</v>
      </c>
      <c r="O8" s="6">
        <v>26</v>
      </c>
      <c r="P8" s="6">
        <v>20</v>
      </c>
      <c r="Q8" s="6">
        <v>35.397</v>
      </c>
      <c r="R8" s="6">
        <v>20.237</v>
      </c>
      <c r="S8" s="29">
        <v>26.07</v>
      </c>
      <c r="T8" s="29">
        <v>25.363</v>
      </c>
      <c r="X8" s="15"/>
    </row>
    <row r="9" spans="1:20" ht="14.25">
      <c r="A9" s="3" t="s">
        <v>9</v>
      </c>
      <c r="B9" s="3">
        <v>516</v>
      </c>
      <c r="C9" s="3">
        <v>598</v>
      </c>
      <c r="D9" s="3">
        <v>808</v>
      </c>
      <c r="E9" s="3">
        <v>746</v>
      </c>
      <c r="F9" s="3">
        <v>298</v>
      </c>
      <c r="G9" s="3">
        <v>302</v>
      </c>
      <c r="H9" s="3">
        <v>249</v>
      </c>
      <c r="I9" s="3">
        <v>227</v>
      </c>
      <c r="J9" s="3">
        <f>223.022+117.674</f>
        <v>340.696</v>
      </c>
      <c r="K9" s="3">
        <f>225.71+126.424</f>
        <v>352.134</v>
      </c>
      <c r="L9" s="3">
        <f>198.764+114.951</f>
        <v>313.71500000000003</v>
      </c>
      <c r="M9" s="6">
        <f>147.693+36.998</f>
        <v>184.691</v>
      </c>
      <c r="N9" s="6">
        <v>283.71099999999996</v>
      </c>
      <c r="O9" s="10">
        <v>232.86</v>
      </c>
      <c r="P9" s="10">
        <v>196</v>
      </c>
      <c r="Q9" s="10">
        <v>124.006</v>
      </c>
      <c r="R9" s="10">
        <v>122.623</v>
      </c>
      <c r="S9" s="29">
        <v>82.837</v>
      </c>
      <c r="T9" s="29">
        <v>47.314</v>
      </c>
    </row>
    <row r="10" spans="1:20" ht="14.25">
      <c r="A10" s="3" t="s">
        <v>22</v>
      </c>
      <c r="B10" s="3">
        <v>75</v>
      </c>
      <c r="C10" s="3">
        <v>73</v>
      </c>
      <c r="D10" s="3">
        <v>77</v>
      </c>
      <c r="E10" s="3">
        <v>141</v>
      </c>
      <c r="F10" s="3">
        <v>108</v>
      </c>
      <c r="G10" s="3">
        <v>116</v>
      </c>
      <c r="H10" s="3">
        <v>230</v>
      </c>
      <c r="I10" s="3">
        <v>198</v>
      </c>
      <c r="J10" s="3">
        <f>41.839+33.297+1.335+19.581+114.335</f>
        <v>210.387</v>
      </c>
      <c r="K10" s="3">
        <f>49.02+0.045+121.399+2.095+11.803+107.674</f>
        <v>292.036</v>
      </c>
      <c r="L10" s="3">
        <f>52.528+0.645+33.443+17.749+33.648</f>
        <v>138.013</v>
      </c>
      <c r="M10" s="6">
        <f>17.584+1.152+23.811+8.256+84.003</f>
        <v>134.80599999999998</v>
      </c>
      <c r="N10" s="6">
        <v>131.408</v>
      </c>
      <c r="O10" s="10">
        <v>169.124</v>
      </c>
      <c r="P10" s="10">
        <v>201</v>
      </c>
      <c r="Q10" s="10">
        <v>263.34799999999996</v>
      </c>
      <c r="R10" s="10">
        <v>290.35</v>
      </c>
      <c r="S10" s="29">
        <v>255.523</v>
      </c>
      <c r="T10" s="29">
        <v>251.067</v>
      </c>
    </row>
    <row r="11" spans="1:20" ht="14.25">
      <c r="A11" s="3" t="s">
        <v>7</v>
      </c>
      <c r="B11" s="3">
        <v>492</v>
      </c>
      <c r="C11" s="3">
        <v>459</v>
      </c>
      <c r="D11" s="3">
        <v>319</v>
      </c>
      <c r="E11" s="3">
        <v>233</v>
      </c>
      <c r="F11" s="3">
        <v>212</v>
      </c>
      <c r="G11" s="3">
        <v>218</v>
      </c>
      <c r="H11" s="3">
        <v>255</v>
      </c>
      <c r="I11" s="3">
        <v>226</v>
      </c>
      <c r="J11" s="3">
        <v>236.581</v>
      </c>
      <c r="K11" s="3">
        <v>249.052</v>
      </c>
      <c r="L11" s="3">
        <v>269.341</v>
      </c>
      <c r="M11" s="6">
        <f>47.242+129.349</f>
        <v>176.59099999999998</v>
      </c>
      <c r="N11" s="6">
        <v>216.906</v>
      </c>
      <c r="O11" s="10">
        <v>245.54</v>
      </c>
      <c r="P11" s="10">
        <v>138</v>
      </c>
      <c r="Q11" s="10">
        <v>106.84</v>
      </c>
      <c r="R11" s="10">
        <v>138.147</v>
      </c>
      <c r="S11" s="29">
        <v>166.492</v>
      </c>
      <c r="T11" s="29">
        <v>124.191</v>
      </c>
    </row>
    <row r="12" spans="1:20" ht="14.25">
      <c r="A12" s="3"/>
      <c r="B12" s="3">
        <v>3200</v>
      </c>
      <c r="C12" s="3">
        <v>3067</v>
      </c>
      <c r="D12" s="3">
        <v>3358</v>
      </c>
      <c r="E12" s="3">
        <v>3212</v>
      </c>
      <c r="F12" s="3">
        <v>3153</v>
      </c>
      <c r="G12" s="3">
        <v>3301</v>
      </c>
      <c r="H12" s="3">
        <v>3463</v>
      </c>
      <c r="I12" s="3">
        <v>3446</v>
      </c>
      <c r="J12" s="3">
        <f aca="true" t="shared" si="0" ref="J12:P12">SUM(J4:J11)</f>
        <v>3547.4</v>
      </c>
      <c r="K12" s="3">
        <f t="shared" si="0"/>
        <v>3668.7950000000005</v>
      </c>
      <c r="L12" s="3">
        <f t="shared" si="0"/>
        <v>3199.681</v>
      </c>
      <c r="M12" s="6">
        <f t="shared" si="0"/>
        <v>2334.3199999999997</v>
      </c>
      <c r="N12" s="6">
        <f t="shared" si="0"/>
        <v>2471.062</v>
      </c>
      <c r="O12" s="6">
        <f t="shared" si="0"/>
        <v>2806.0139999999997</v>
      </c>
      <c r="P12" s="6">
        <f t="shared" si="0"/>
        <v>2920</v>
      </c>
      <c r="Q12" s="6">
        <f>SUM(Q4:Q11)</f>
        <v>2839.656</v>
      </c>
      <c r="R12" s="6">
        <f>SUM(R4:R11)</f>
        <v>2811.466</v>
      </c>
      <c r="S12" s="10">
        <f>SUM(S4:S11)</f>
        <v>2622.8410000000003</v>
      </c>
      <c r="T12" s="10">
        <f>SUM(T4:T11)</f>
        <v>2646.0979999999995</v>
      </c>
    </row>
    <row r="13" ht="14.25">
      <c r="N13" s="5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nsa16</cp:lastModifiedBy>
  <cp:lastPrinted>2016-06-08T02:30:44Z</cp:lastPrinted>
  <dcterms:created xsi:type="dcterms:W3CDTF">1997-01-08T22:48:59Z</dcterms:created>
  <dcterms:modified xsi:type="dcterms:W3CDTF">2017-07-19T00:19:22Z</dcterms:modified>
  <cp:category/>
  <cp:version/>
  <cp:contentType/>
  <cp:contentStatus/>
</cp:coreProperties>
</file>